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3250" windowHeight="10260"/>
  </bookViews>
  <sheets>
    <sheet name="rekenblad uitzet" sheetId="4" r:id="rId1"/>
    <sheet name="toelichting" sheetId="3" r:id="rId2"/>
    <sheet name="richtlijn uitzet (stroomschema)" sheetId="5" r:id="rId3"/>
  </sheets>
  <definedNames>
    <definedName name="_xlnm.Print_Area" localSheetId="0">'rekenblad uitzet'!$A$1:$AI$52</definedName>
  </definedNames>
  <calcPr calcId="145621"/>
</workbook>
</file>

<file path=xl/calcChain.xml><?xml version="1.0" encoding="utf-8"?>
<calcChain xmlns="http://schemas.openxmlformats.org/spreadsheetml/2006/main">
  <c r="A35" i="4" l="1"/>
  <c r="A34" i="4"/>
  <c r="A33" i="4"/>
  <c r="A32" i="4"/>
  <c r="AJ1" i="4" l="1"/>
  <c r="F1" i="4"/>
  <c r="AR38" i="4"/>
  <c r="AQ38" i="4"/>
  <c r="AR37" i="4"/>
  <c r="AQ37" i="4"/>
  <c r="AR36" i="4"/>
  <c r="AQ36" i="4"/>
  <c r="AR35" i="4"/>
  <c r="AQ35" i="4"/>
  <c r="AR34" i="4"/>
  <c r="AQ34" i="4"/>
  <c r="AP34" i="4"/>
  <c r="AS33" i="4"/>
  <c r="AR33" i="4"/>
  <c r="AQ33" i="4"/>
  <c r="AP33" i="4"/>
  <c r="AM33" i="4"/>
  <c r="AL33" i="4"/>
  <c r="AO33" i="4" s="1"/>
  <c r="AS32" i="4"/>
  <c r="AR32" i="4"/>
  <c r="AQ32" i="4"/>
  <c r="AP32" i="4"/>
  <c r="AM32" i="4"/>
  <c r="AL32" i="4"/>
  <c r="AO32" i="4" s="1"/>
  <c r="AS31" i="4"/>
  <c r="AR31" i="4"/>
  <c r="AQ31" i="4"/>
  <c r="AP31" i="4"/>
  <c r="AM31" i="4"/>
  <c r="AL31" i="4"/>
  <c r="AO31" i="4" s="1"/>
  <c r="AS30" i="4"/>
  <c r="AR30" i="4"/>
  <c r="AQ30" i="4"/>
  <c r="AP30" i="4"/>
  <c r="AM30" i="4"/>
  <c r="AL30" i="4"/>
  <c r="AO30" i="4" s="1"/>
  <c r="AS29" i="4"/>
  <c r="AR29" i="4"/>
  <c r="AQ29" i="4"/>
  <c r="AP29" i="4"/>
  <c r="AM29" i="4"/>
  <c r="AL29" i="4"/>
  <c r="AO29" i="4" s="1"/>
  <c r="AS28" i="4"/>
  <c r="AR28" i="4"/>
  <c r="AQ28" i="4"/>
  <c r="AP28" i="4"/>
  <c r="AM28" i="4"/>
  <c r="AL28" i="4"/>
  <c r="AO28" i="4" s="1"/>
  <c r="AS27" i="4"/>
  <c r="AR27" i="4"/>
  <c r="AQ27" i="4"/>
  <c r="AP27" i="4"/>
  <c r="AM27" i="4"/>
  <c r="AL27" i="4"/>
  <c r="AO27" i="4" s="1"/>
  <c r="AS26" i="4"/>
  <c r="AR26" i="4"/>
  <c r="AQ26" i="4"/>
  <c r="AP26" i="4"/>
  <c r="AM26" i="4"/>
  <c r="AL26" i="4"/>
  <c r="AO26" i="4" s="1"/>
  <c r="AS25" i="4"/>
  <c r="AR25" i="4"/>
  <c r="AQ25" i="4"/>
  <c r="AP25" i="4"/>
  <c r="AM25" i="4"/>
  <c r="AL25" i="4"/>
  <c r="AO25" i="4" s="1"/>
  <c r="AS24" i="4"/>
  <c r="AR24" i="4"/>
  <c r="AQ24" i="4"/>
  <c r="AP24" i="4"/>
  <c r="AM24" i="4"/>
  <c r="AL24" i="4"/>
  <c r="AO24" i="4" s="1"/>
  <c r="AS23" i="4"/>
  <c r="AR23" i="4"/>
  <c r="AQ23" i="4"/>
  <c r="AP23" i="4"/>
  <c r="AM23" i="4"/>
  <c r="AL23" i="4"/>
  <c r="AO23" i="4" s="1"/>
  <c r="AS22" i="4"/>
  <c r="AR22" i="4"/>
  <c r="AQ22" i="4"/>
  <c r="AP22" i="4"/>
  <c r="AM22" i="4"/>
  <c r="AL22" i="4"/>
  <c r="AO22" i="4" s="1"/>
  <c r="AS21" i="4"/>
  <c r="AR21" i="4"/>
  <c r="AQ21" i="4"/>
  <c r="AP21" i="4"/>
  <c r="AM21" i="4"/>
  <c r="AL21" i="4"/>
  <c r="AO21" i="4" s="1"/>
  <c r="AS20" i="4"/>
  <c r="AR20" i="4"/>
  <c r="AQ20" i="4"/>
  <c r="AP20" i="4"/>
  <c r="AM20" i="4"/>
  <c r="AL20" i="4"/>
  <c r="AO20" i="4" s="1"/>
  <c r="AS19" i="4"/>
  <c r="AR19" i="4"/>
  <c r="AQ19" i="4"/>
  <c r="AP19" i="4"/>
  <c r="AM19" i="4"/>
  <c r="AL19" i="4"/>
  <c r="AO19" i="4" s="1"/>
  <c r="AS18" i="4"/>
  <c r="AR18" i="4"/>
  <c r="AQ18" i="4"/>
  <c r="AP18" i="4"/>
  <c r="AM18" i="4"/>
  <c r="AL18" i="4"/>
  <c r="AO18" i="4" s="1"/>
  <c r="AS17" i="4"/>
  <c r="AR17" i="4"/>
  <c r="AQ17" i="4"/>
  <c r="AP17" i="4"/>
  <c r="AM17" i="4"/>
  <c r="AL17" i="4"/>
  <c r="AO17" i="4" s="1"/>
  <c r="AS16" i="4"/>
  <c r="AR16" i="4"/>
  <c r="AQ16" i="4"/>
  <c r="AP16" i="4"/>
  <c r="AM16" i="4"/>
  <c r="AL16" i="4"/>
  <c r="AO16" i="4" s="1"/>
  <c r="AS15" i="4"/>
  <c r="AR15" i="4"/>
  <c r="AQ15" i="4"/>
  <c r="AP15" i="4"/>
  <c r="AM15" i="4"/>
  <c r="AL15" i="4"/>
  <c r="AO15" i="4" s="1"/>
  <c r="AS14" i="4"/>
  <c r="AR14" i="4"/>
  <c r="AQ14" i="4"/>
  <c r="AP14" i="4"/>
  <c r="AM14" i="4"/>
  <c r="AL14" i="4"/>
  <c r="AO14" i="4" s="1"/>
  <c r="AS13" i="4"/>
  <c r="AR13" i="4"/>
  <c r="AQ13" i="4"/>
  <c r="AP13" i="4"/>
  <c r="AM13" i="4"/>
  <c r="AL13" i="4"/>
  <c r="AO13" i="4" s="1"/>
  <c r="AS12" i="4"/>
  <c r="AR12" i="4"/>
  <c r="AQ12" i="4"/>
  <c r="AP12" i="4"/>
  <c r="AM12" i="4"/>
  <c r="AL12" i="4"/>
  <c r="AO12" i="4" s="1"/>
  <c r="AS11" i="4"/>
  <c r="AR11" i="4"/>
  <c r="AQ11" i="4"/>
  <c r="AP11" i="4"/>
  <c r="AM11" i="4"/>
  <c r="AL11" i="4"/>
  <c r="AO11" i="4" s="1"/>
  <c r="AS10" i="4"/>
  <c r="AR10" i="4"/>
  <c r="AQ10" i="4"/>
  <c r="AP10" i="4"/>
  <c r="AO10" i="4"/>
  <c r="AM10" i="4"/>
  <c r="AL10" i="4"/>
  <c r="AS9" i="4"/>
  <c r="AR9" i="4"/>
  <c r="AQ9" i="4"/>
  <c r="AP9" i="4"/>
  <c r="AM9" i="4"/>
  <c r="AL9" i="4"/>
  <c r="AO9" i="4" s="1"/>
  <c r="AS8" i="4"/>
  <c r="AR8" i="4"/>
  <c r="AQ8" i="4"/>
  <c r="AP8" i="4"/>
  <c r="AM8" i="4"/>
  <c r="AL8" i="4"/>
  <c r="AO8" i="4" s="1"/>
  <c r="AS7" i="4"/>
  <c r="AR7" i="4"/>
  <c r="AQ7" i="4"/>
  <c r="AP7" i="4"/>
  <c r="AM7" i="4"/>
  <c r="AL7" i="4"/>
  <c r="AO7" i="4" s="1"/>
  <c r="AS6" i="4"/>
  <c r="AR6" i="4"/>
  <c r="AQ6" i="4"/>
  <c r="AP6" i="4"/>
  <c r="AO6" i="4"/>
  <c r="AM6" i="4"/>
  <c r="AL6" i="4"/>
  <c r="AK6" i="4"/>
  <c r="AN6" i="4" s="1"/>
  <c r="M35" i="4"/>
  <c r="N35" i="4"/>
  <c r="M36" i="4"/>
  <c r="N36" i="4"/>
  <c r="M37" i="4"/>
  <c r="N37" i="4"/>
  <c r="M38" i="4"/>
  <c r="N38" i="4"/>
  <c r="N34" i="4"/>
  <c r="N33" i="4"/>
  <c r="N32" i="4"/>
  <c r="N31" i="4"/>
  <c r="N30" i="4"/>
  <c r="N29" i="4"/>
  <c r="N28" i="4"/>
  <c r="N27" i="4"/>
  <c r="N26" i="4"/>
  <c r="N25" i="4"/>
  <c r="N24" i="4"/>
  <c r="N23" i="4"/>
  <c r="N22" i="4"/>
  <c r="N21" i="4"/>
  <c r="N20" i="4"/>
  <c r="N19" i="4"/>
  <c r="N18" i="4"/>
  <c r="N17" i="4"/>
  <c r="N16" i="4"/>
  <c r="N15" i="4"/>
  <c r="N14" i="4"/>
  <c r="N13" i="4"/>
  <c r="N12" i="4"/>
  <c r="N11" i="4"/>
  <c r="N10" i="4"/>
  <c r="N9" i="4"/>
  <c r="N8" i="4"/>
  <c r="N7" i="4"/>
  <c r="N6" i="4"/>
  <c r="M34" i="4"/>
  <c r="M33" i="4"/>
  <c r="M32" i="4"/>
  <c r="M31" i="4"/>
  <c r="M30" i="4"/>
  <c r="M29" i="4"/>
  <c r="M28" i="4"/>
  <c r="M27" i="4"/>
  <c r="M26" i="4"/>
  <c r="M25" i="4"/>
  <c r="M24" i="4"/>
  <c r="M23" i="4"/>
  <c r="M22" i="4"/>
  <c r="M21" i="4"/>
  <c r="M20" i="4"/>
  <c r="M19" i="4"/>
  <c r="M18" i="4"/>
  <c r="M17" i="4"/>
  <c r="M16" i="4"/>
  <c r="M15" i="4"/>
  <c r="M14" i="4"/>
  <c r="M13" i="4"/>
  <c r="M12" i="4"/>
  <c r="M11" i="4"/>
  <c r="M10" i="4"/>
  <c r="M9" i="4"/>
  <c r="M8" i="4"/>
  <c r="M7" i="4"/>
  <c r="M6" i="4"/>
  <c r="AK7" i="4" l="1"/>
  <c r="AN7" i="4" l="1"/>
  <c r="AK8" i="4"/>
  <c r="AH49" i="4"/>
  <c r="AG49" i="4"/>
  <c r="AF49" i="4"/>
  <c r="AE52" i="4"/>
  <c r="AK96" i="4" s="1"/>
  <c r="AD52" i="4"/>
  <c r="AJ95" i="4" s="1"/>
  <c r="AL34" i="4" s="1"/>
  <c r="AO34" i="4" s="1"/>
  <c r="AC49" i="4"/>
  <c r="AB49" i="4"/>
  <c r="AA49" i="4"/>
  <c r="Z49" i="4"/>
  <c r="Y49" i="4"/>
  <c r="X52" i="4"/>
  <c r="AD89" i="4" s="1"/>
  <c r="W52" i="4"/>
  <c r="AC88" i="4" s="1"/>
  <c r="U52" i="4"/>
  <c r="AA86" i="4" s="1"/>
  <c r="T52" i="4"/>
  <c r="Z85" i="4" s="1"/>
  <c r="S49" i="4"/>
  <c r="R52" i="4"/>
  <c r="X83" i="4" s="1"/>
  <c r="Q52" i="4"/>
  <c r="W82" i="4" s="1"/>
  <c r="P52" i="4"/>
  <c r="V81" i="4" s="1"/>
  <c r="O52" i="4"/>
  <c r="U80" i="4" s="1"/>
  <c r="N52" i="4"/>
  <c r="T79" i="4" s="1"/>
  <c r="M52" i="4"/>
  <c r="S78" i="4" s="1"/>
  <c r="L52" i="4"/>
  <c r="R77" i="4" s="1"/>
  <c r="K52" i="4"/>
  <c r="Q76" i="4" s="1"/>
  <c r="J52" i="4"/>
  <c r="P75" i="4" s="1"/>
  <c r="I52" i="4"/>
  <c r="O74" i="4" s="1"/>
  <c r="H49" i="4"/>
  <c r="G52" i="4"/>
  <c r="M72" i="4" s="1"/>
  <c r="F52" i="4"/>
  <c r="L71" i="4" s="1"/>
  <c r="E52" i="4"/>
  <c r="K70" i="4" s="1"/>
  <c r="D52" i="4"/>
  <c r="J69" i="4" s="1"/>
  <c r="C49" i="4"/>
  <c r="G6" i="4"/>
  <c r="B41" i="4"/>
  <c r="H65" i="4" s="1"/>
  <c r="V52" i="4"/>
  <c r="AB87" i="4" s="1"/>
  <c r="B86" i="4"/>
  <c r="C86" i="4" s="1"/>
  <c r="B85" i="4"/>
  <c r="C85" i="4" s="1"/>
  <c r="B84" i="4"/>
  <c r="C84" i="4" s="1"/>
  <c r="B83" i="4"/>
  <c r="C83" i="4" s="1"/>
  <c r="B82" i="4"/>
  <c r="C82" i="4" s="1"/>
  <c r="B81" i="4"/>
  <c r="C81" i="4" s="1"/>
  <c r="B80" i="4"/>
  <c r="C80" i="4" s="1"/>
  <c r="B79" i="4"/>
  <c r="C79" i="4" s="1"/>
  <c r="B78" i="4"/>
  <c r="C78" i="4" s="1"/>
  <c r="B77" i="4"/>
  <c r="C77" i="4" s="1"/>
  <c r="B76" i="4"/>
  <c r="C76" i="4" s="1"/>
  <c r="B75" i="4"/>
  <c r="C75" i="4" s="1"/>
  <c r="B74" i="4"/>
  <c r="C74" i="4" s="1"/>
  <c r="B73" i="4"/>
  <c r="C73" i="4" s="1"/>
  <c r="B72" i="4"/>
  <c r="C72" i="4" s="1"/>
  <c r="B71" i="4"/>
  <c r="C71" i="4" s="1"/>
  <c r="G67" i="4"/>
  <c r="W48" i="4"/>
  <c r="X48" i="4"/>
  <c r="Y48" i="4"/>
  <c r="Z48" i="4"/>
  <c r="AA48" i="4"/>
  <c r="AB48" i="4"/>
  <c r="AC48" i="4"/>
  <c r="AD48" i="4"/>
  <c r="AE48" i="4"/>
  <c r="AF48" i="4"/>
  <c r="AG48" i="4"/>
  <c r="AH48" i="4"/>
  <c r="B68" i="4"/>
  <c r="C68" i="4" s="1"/>
  <c r="B69" i="4"/>
  <c r="C69" i="4" s="1"/>
  <c r="B70" i="4"/>
  <c r="C70" i="4" s="1"/>
  <c r="B87" i="4"/>
  <c r="C87" i="4" s="1"/>
  <c r="B88" i="4"/>
  <c r="C88" i="4" s="1"/>
  <c r="B67" i="4"/>
  <c r="C67" i="4" s="1"/>
  <c r="R48" i="4"/>
  <c r="S48" i="4"/>
  <c r="U48" i="4"/>
  <c r="V48" i="4"/>
  <c r="T48" i="4"/>
  <c r="V49" i="4"/>
  <c r="Q48" i="4"/>
  <c r="N48" i="4"/>
  <c r="D48" i="4"/>
  <c r="E48" i="4"/>
  <c r="F48" i="4"/>
  <c r="I48" i="4"/>
  <c r="L48" i="4"/>
  <c r="M48" i="4"/>
  <c r="O48" i="4"/>
  <c r="P48" i="4"/>
  <c r="F49" i="4"/>
  <c r="M49" i="4"/>
  <c r="N49" i="4"/>
  <c r="H48" i="4"/>
  <c r="K48" i="4"/>
  <c r="E49" i="4"/>
  <c r="C48" i="4"/>
  <c r="J48" i="4"/>
  <c r="G48" i="4"/>
  <c r="B49" i="4"/>
  <c r="B48" i="4"/>
  <c r="G7" i="4" l="1"/>
  <c r="G8" i="4" s="1"/>
  <c r="G9" i="4" s="1"/>
  <c r="AE49" i="4"/>
  <c r="AA52" i="4"/>
  <c r="AG92" i="4" s="1"/>
  <c r="AG128" i="4" s="1"/>
  <c r="AN8" i="4"/>
  <c r="AK9" i="4"/>
  <c r="AH52" i="4"/>
  <c r="AN99" i="4" s="1"/>
  <c r="AN135" i="4" s="1"/>
  <c r="J6" i="4"/>
  <c r="S52" i="4"/>
  <c r="Y84" i="4" s="1"/>
  <c r="K49" i="4"/>
  <c r="D49" i="4"/>
  <c r="C52" i="4"/>
  <c r="I68" i="4" s="1"/>
  <c r="Y52" i="4"/>
  <c r="AE90" i="4" s="1"/>
  <c r="AE126" i="4" s="1"/>
  <c r="W49" i="4"/>
  <c r="I49" i="4"/>
  <c r="X49" i="4"/>
  <c r="AF52" i="4"/>
  <c r="AL97" i="4" s="1"/>
  <c r="AL133" i="4" s="1"/>
  <c r="P49" i="4"/>
  <c r="Q49" i="4"/>
  <c r="G49" i="4"/>
  <c r="H52" i="4"/>
  <c r="N73" i="4" s="1"/>
  <c r="N109" i="4" s="1"/>
  <c r="AB52" i="4"/>
  <c r="AH93" i="4" s="1"/>
  <c r="AH129" i="4" s="1"/>
  <c r="L49" i="4"/>
  <c r="F103" i="4"/>
  <c r="F104" i="4" s="1"/>
  <c r="F105" i="4" s="1"/>
  <c r="F106" i="4" s="1"/>
  <c r="F107" i="4" s="1"/>
  <c r="F108" i="4" s="1"/>
  <c r="F109" i="4" s="1"/>
  <c r="F110" i="4" s="1"/>
  <c r="F111" i="4" s="1"/>
  <c r="F112" i="4" s="1"/>
  <c r="F113" i="4" s="1"/>
  <c r="F114" i="4" s="1"/>
  <c r="F115" i="4" s="1"/>
  <c r="F116" i="4" s="1"/>
  <c r="F117" i="4" s="1"/>
  <c r="F118" i="4" s="1"/>
  <c r="F119" i="4" s="1"/>
  <c r="F120" i="4" s="1"/>
  <c r="F121" i="4" s="1"/>
  <c r="F122" i="4" s="1"/>
  <c r="F123" i="4" s="1"/>
  <c r="F124" i="4" s="1"/>
  <c r="F125" i="4" s="1"/>
  <c r="F126" i="4" s="1"/>
  <c r="F127" i="4" s="1"/>
  <c r="F128" i="4" s="1"/>
  <c r="F129" i="4" s="1"/>
  <c r="F130" i="4" s="1"/>
  <c r="F131" i="4" s="1"/>
  <c r="F132" i="4" s="1"/>
  <c r="F133" i="4" s="1"/>
  <c r="F134" i="4" s="1"/>
  <c r="F135" i="4" s="1"/>
  <c r="AG52" i="4"/>
  <c r="AM98" i="4" s="1"/>
  <c r="AD49" i="4"/>
  <c r="AC52" i="4"/>
  <c r="AI94" i="4" s="1"/>
  <c r="Z52" i="4"/>
  <c r="AF91" i="4" s="1"/>
  <c r="B52" i="4"/>
  <c r="H67" i="4" s="1"/>
  <c r="R49" i="4"/>
  <c r="C41" i="4"/>
  <c r="T49" i="4"/>
  <c r="J49" i="4"/>
  <c r="F67" i="4"/>
  <c r="F68" i="4" s="1"/>
  <c r="F69" i="4" s="1"/>
  <c r="F70" i="4" s="1"/>
  <c r="F71" i="4" s="1"/>
  <c r="F72" i="4" s="1"/>
  <c r="F73" i="4" s="1"/>
  <c r="F74" i="4" s="1"/>
  <c r="F75" i="4" s="1"/>
  <c r="F76" i="4" s="1"/>
  <c r="F77" i="4" s="1"/>
  <c r="F78" i="4" s="1"/>
  <c r="F79" i="4" s="1"/>
  <c r="F80" i="4" s="1"/>
  <c r="F81" i="4" s="1"/>
  <c r="F82" i="4" s="1"/>
  <c r="F83" i="4" s="1"/>
  <c r="F84" i="4" s="1"/>
  <c r="F85" i="4" s="1"/>
  <c r="F86" i="4" s="1"/>
  <c r="F87" i="4" s="1"/>
  <c r="F88" i="4" s="1"/>
  <c r="F89" i="4" s="1"/>
  <c r="F90" i="4" s="1"/>
  <c r="F91" i="4" s="1"/>
  <c r="F92" i="4" s="1"/>
  <c r="F93" i="4" s="1"/>
  <c r="F94" i="4" s="1"/>
  <c r="F95" i="4" s="1"/>
  <c r="F96" i="4" s="1"/>
  <c r="F97" i="4" s="1"/>
  <c r="F98" i="4" s="1"/>
  <c r="F99" i="4" s="1"/>
  <c r="J8" i="4"/>
  <c r="O49" i="4"/>
  <c r="U49" i="4"/>
  <c r="AJ131" i="4"/>
  <c r="AK132" i="4"/>
  <c r="AP35" i="4" s="1"/>
  <c r="J7" i="4" l="1"/>
  <c r="AS34" i="4"/>
  <c r="AM34" i="4"/>
  <c r="AN9" i="4"/>
  <c r="AK10" i="4"/>
  <c r="G68" i="4"/>
  <c r="G103" i="4"/>
  <c r="O6" i="4" s="1"/>
  <c r="H104" i="4"/>
  <c r="AM134" i="4"/>
  <c r="AI130" i="4"/>
  <c r="AF127" i="4"/>
  <c r="I65" i="4"/>
  <c r="D41" i="4"/>
  <c r="J70" i="4" s="1"/>
  <c r="G10" i="4"/>
  <c r="J9" i="4"/>
  <c r="AB123" i="4"/>
  <c r="O110" i="4"/>
  <c r="AD125" i="4"/>
  <c r="U116" i="4"/>
  <c r="Q112" i="4"/>
  <c r="W118" i="4"/>
  <c r="L107" i="4"/>
  <c r="S114" i="4"/>
  <c r="R113" i="4"/>
  <c r="Y120" i="4"/>
  <c r="AC124" i="4"/>
  <c r="T115" i="4"/>
  <c r="I69" i="4"/>
  <c r="I104" i="4"/>
  <c r="V117" i="4"/>
  <c r="AA122" i="4"/>
  <c r="X119" i="4"/>
  <c r="K106" i="4"/>
  <c r="H103" i="4"/>
  <c r="H68" i="4"/>
  <c r="H6" i="4"/>
  <c r="K6" i="4" s="1"/>
  <c r="J105" i="4"/>
  <c r="Z121" i="4"/>
  <c r="P111" i="4"/>
  <c r="M108" i="4"/>
  <c r="AN10" i="4" l="1"/>
  <c r="AK11" i="4"/>
  <c r="G69" i="4"/>
  <c r="G104" i="4"/>
  <c r="O7" i="4" s="1"/>
  <c r="L7" i="4"/>
  <c r="J65" i="4"/>
  <c r="E41" i="4"/>
  <c r="K71" i="4" s="1"/>
  <c r="K107" i="4" s="1"/>
  <c r="G11" i="4"/>
  <c r="J10" i="4"/>
  <c r="H7" i="4"/>
  <c r="K7" i="4" s="1"/>
  <c r="H69" i="4"/>
  <c r="L6" i="4"/>
  <c r="I6" i="4"/>
  <c r="J71" i="4"/>
  <c r="J106" i="4"/>
  <c r="I70" i="4"/>
  <c r="I105" i="4"/>
  <c r="AN11" i="4" l="1"/>
  <c r="AK12" i="4"/>
  <c r="I7" i="4"/>
  <c r="G70" i="4"/>
  <c r="G105" i="4"/>
  <c r="O8" i="4" s="1"/>
  <c r="K72" i="4"/>
  <c r="K73" i="4" s="1"/>
  <c r="F41" i="4"/>
  <c r="L72" i="4" s="1"/>
  <c r="K65" i="4"/>
  <c r="J11" i="4"/>
  <c r="G12" i="4"/>
  <c r="I71" i="4"/>
  <c r="I106" i="4"/>
  <c r="J72" i="4"/>
  <c r="J107" i="4"/>
  <c r="H8" i="4"/>
  <c r="K8" i="4" s="1"/>
  <c r="H70" i="4"/>
  <c r="H105" i="4"/>
  <c r="AK13" i="4" l="1"/>
  <c r="AN12" i="4"/>
  <c r="G71" i="4"/>
  <c r="G106" i="4"/>
  <c r="O9" i="4" s="1"/>
  <c r="K108" i="4"/>
  <c r="L73" i="4"/>
  <c r="L108" i="4"/>
  <c r="G41" i="4"/>
  <c r="M73" i="4" s="1"/>
  <c r="L65" i="4"/>
  <c r="J12" i="4"/>
  <c r="G13" i="4"/>
  <c r="H9" i="4"/>
  <c r="K9" i="4" s="1"/>
  <c r="H71" i="4"/>
  <c r="H106" i="4"/>
  <c r="K74" i="4"/>
  <c r="K109" i="4"/>
  <c r="I72" i="4"/>
  <c r="I107" i="4"/>
  <c r="I8" i="4"/>
  <c r="L8" i="4"/>
  <c r="J73" i="4"/>
  <c r="J108" i="4"/>
  <c r="AK14" i="4" l="1"/>
  <c r="AN13" i="4"/>
  <c r="G72" i="4"/>
  <c r="G107" i="4"/>
  <c r="O10" i="4" s="1"/>
  <c r="L74" i="4"/>
  <c r="L109" i="4"/>
  <c r="M109" i="4"/>
  <c r="M74" i="4"/>
  <c r="H41" i="4"/>
  <c r="N74" i="4" s="1"/>
  <c r="M65" i="4"/>
  <c r="J13" i="4"/>
  <c r="G14" i="4"/>
  <c r="J74" i="4"/>
  <c r="J109" i="4"/>
  <c r="K75" i="4"/>
  <c r="K110" i="4"/>
  <c r="I73" i="4"/>
  <c r="I108" i="4"/>
  <c r="L9" i="4"/>
  <c r="I9" i="4"/>
  <c r="H10" i="4"/>
  <c r="K10" i="4" s="1"/>
  <c r="H72" i="4"/>
  <c r="H107" i="4"/>
  <c r="AN14" i="4" l="1"/>
  <c r="AK15" i="4"/>
  <c r="G108" i="4"/>
  <c r="O11" i="4" s="1"/>
  <c r="G73" i="4"/>
  <c r="N75" i="4"/>
  <c r="N110" i="4"/>
  <c r="M110" i="4"/>
  <c r="M75" i="4"/>
  <c r="L75" i="4"/>
  <c r="L110" i="4"/>
  <c r="N65" i="4"/>
  <c r="I41" i="4"/>
  <c r="O75" i="4" s="1"/>
  <c r="G15" i="4"/>
  <c r="J14" i="4"/>
  <c r="I74" i="4"/>
  <c r="I109" i="4"/>
  <c r="J75" i="4"/>
  <c r="J110" i="4"/>
  <c r="L10" i="4"/>
  <c r="I10" i="4"/>
  <c r="H73" i="4"/>
  <c r="H108" i="4"/>
  <c r="H11" i="4"/>
  <c r="K11" i="4" s="1"/>
  <c r="K76" i="4"/>
  <c r="K111" i="4"/>
  <c r="AK16" i="4" l="1"/>
  <c r="AN15" i="4"/>
  <c r="G74" i="4"/>
  <c r="G109" i="4"/>
  <c r="O12" i="4" s="1"/>
  <c r="O76" i="4"/>
  <c r="O111" i="4"/>
  <c r="L111" i="4"/>
  <c r="L76" i="4"/>
  <c r="M76" i="4"/>
  <c r="M111" i="4"/>
  <c r="N76" i="4"/>
  <c r="N111" i="4"/>
  <c r="O65" i="4"/>
  <c r="J41" i="4"/>
  <c r="P76" i="4" s="1"/>
  <c r="G16" i="4"/>
  <c r="J15" i="4"/>
  <c r="H74" i="4"/>
  <c r="H109" i="4"/>
  <c r="H12" i="4"/>
  <c r="K12" i="4" s="1"/>
  <c r="J76" i="4"/>
  <c r="J111" i="4"/>
  <c r="I75" i="4"/>
  <c r="I110" i="4"/>
  <c r="K77" i="4"/>
  <c r="K112" i="4"/>
  <c r="I11" i="4"/>
  <c r="L11" i="4"/>
  <c r="AN16" i="4" l="1"/>
  <c r="AK17" i="4"/>
  <c r="G75" i="4"/>
  <c r="G110" i="4"/>
  <c r="O13" i="4" s="1"/>
  <c r="N77" i="4"/>
  <c r="N112" i="4"/>
  <c r="M77" i="4"/>
  <c r="M112" i="4"/>
  <c r="L112" i="4"/>
  <c r="L77" i="4"/>
  <c r="P77" i="4"/>
  <c r="P112" i="4"/>
  <c r="O77" i="4"/>
  <c r="O112" i="4"/>
  <c r="P65" i="4"/>
  <c r="K41" i="4"/>
  <c r="Q77" i="4" s="1"/>
  <c r="G17" i="4"/>
  <c r="J16" i="4"/>
  <c r="K78" i="4"/>
  <c r="K113" i="4"/>
  <c r="I76" i="4"/>
  <c r="I111" i="4"/>
  <c r="J112" i="4"/>
  <c r="J77" i="4"/>
  <c r="I12" i="4"/>
  <c r="L12" i="4"/>
  <c r="H13" i="4"/>
  <c r="K13" i="4" s="1"/>
  <c r="H75" i="4"/>
  <c r="H110" i="4"/>
  <c r="AN17" i="4" l="1"/>
  <c r="AK18" i="4"/>
  <c r="G76" i="4"/>
  <c r="G111" i="4"/>
  <c r="O14" i="4" s="1"/>
  <c r="L113" i="4"/>
  <c r="L78" i="4"/>
  <c r="P113" i="4"/>
  <c r="P78" i="4"/>
  <c r="Q78" i="4"/>
  <c r="Q113" i="4"/>
  <c r="M78" i="4"/>
  <c r="M113" i="4"/>
  <c r="O113" i="4"/>
  <c r="O78" i="4"/>
  <c r="N78" i="4"/>
  <c r="N113" i="4"/>
  <c r="L41" i="4"/>
  <c r="R78" i="4" s="1"/>
  <c r="Q65" i="4"/>
  <c r="J17" i="4"/>
  <c r="G18" i="4"/>
  <c r="J113" i="4"/>
  <c r="J78" i="4"/>
  <c r="H111" i="4"/>
  <c r="H76" i="4"/>
  <c r="H14" i="4"/>
  <c r="K14" i="4" s="1"/>
  <c r="L13" i="4"/>
  <c r="I13" i="4"/>
  <c r="I77" i="4"/>
  <c r="I112" i="4"/>
  <c r="K79" i="4"/>
  <c r="K114" i="4"/>
  <c r="AN18" i="4" l="1"/>
  <c r="AK19" i="4"/>
  <c r="G112" i="4"/>
  <c r="O15" i="4" s="1"/>
  <c r="G77" i="4"/>
  <c r="L79" i="4"/>
  <c r="L114" i="4"/>
  <c r="M114" i="4"/>
  <c r="M79" i="4"/>
  <c r="Q114" i="4"/>
  <c r="Q79" i="4"/>
  <c r="R114" i="4"/>
  <c r="R79" i="4"/>
  <c r="P79" i="4"/>
  <c r="P114" i="4"/>
  <c r="N79" i="4"/>
  <c r="N114" i="4"/>
  <c r="O114" i="4"/>
  <c r="O79" i="4"/>
  <c r="M41" i="4"/>
  <c r="S79" i="4" s="1"/>
  <c r="R65" i="4"/>
  <c r="G19" i="4"/>
  <c r="J18" i="4"/>
  <c r="K80" i="4"/>
  <c r="K115" i="4"/>
  <c r="H77" i="4"/>
  <c r="H15" i="4"/>
  <c r="K15" i="4" s="1"/>
  <c r="H112" i="4"/>
  <c r="L14" i="4"/>
  <c r="I14" i="4"/>
  <c r="I78" i="4"/>
  <c r="I113" i="4"/>
  <c r="J114" i="4"/>
  <c r="J79" i="4"/>
  <c r="AN19" i="4" l="1"/>
  <c r="AK20" i="4"/>
  <c r="G78" i="4"/>
  <c r="G113" i="4"/>
  <c r="O16" i="4" s="1"/>
  <c r="R115" i="4"/>
  <c r="R80" i="4"/>
  <c r="S115" i="4"/>
  <c r="S80" i="4"/>
  <c r="O80" i="4"/>
  <c r="O115" i="4"/>
  <c r="Q80" i="4"/>
  <c r="Q115" i="4"/>
  <c r="M80" i="4"/>
  <c r="M115" i="4"/>
  <c r="N80" i="4"/>
  <c r="N115" i="4"/>
  <c r="P80" i="4"/>
  <c r="P115" i="4"/>
  <c r="L80" i="4"/>
  <c r="L115" i="4"/>
  <c r="N41" i="4"/>
  <c r="T80" i="4" s="1"/>
  <c r="S65" i="4"/>
  <c r="J19" i="4"/>
  <c r="G20" i="4"/>
  <c r="I79" i="4"/>
  <c r="I114" i="4"/>
  <c r="J80" i="4"/>
  <c r="J115" i="4"/>
  <c r="I15" i="4"/>
  <c r="L15" i="4"/>
  <c r="H113" i="4"/>
  <c r="H16" i="4"/>
  <c r="K16" i="4" s="1"/>
  <c r="H78" i="4"/>
  <c r="K81" i="4"/>
  <c r="K116" i="4"/>
  <c r="AK21" i="4" l="1"/>
  <c r="AN20" i="4"/>
  <c r="G79" i="4"/>
  <c r="G114" i="4"/>
  <c r="O17" i="4" s="1"/>
  <c r="L81" i="4"/>
  <c r="L116" i="4"/>
  <c r="Q81" i="4"/>
  <c r="Q116" i="4"/>
  <c r="T81" i="4"/>
  <c r="T116" i="4"/>
  <c r="P81" i="4"/>
  <c r="P116" i="4"/>
  <c r="O116" i="4"/>
  <c r="O81" i="4"/>
  <c r="S81" i="4"/>
  <c r="S116" i="4"/>
  <c r="N116" i="4"/>
  <c r="N81" i="4"/>
  <c r="M81" i="4"/>
  <c r="M116" i="4"/>
  <c r="R116" i="4"/>
  <c r="R81" i="4"/>
  <c r="T65" i="4"/>
  <c r="O41" i="4"/>
  <c r="U81" i="4" s="1"/>
  <c r="J20" i="4"/>
  <c r="G21" i="4"/>
  <c r="K82" i="4"/>
  <c r="K117" i="4"/>
  <c r="H17" i="4"/>
  <c r="K17" i="4" s="1"/>
  <c r="H79" i="4"/>
  <c r="H114" i="4"/>
  <c r="I16" i="4"/>
  <c r="L16" i="4"/>
  <c r="J116" i="4"/>
  <c r="J81" i="4"/>
  <c r="I80" i="4"/>
  <c r="I115" i="4"/>
  <c r="AK22" i="4" l="1"/>
  <c r="AN21" i="4"/>
  <c r="G80" i="4"/>
  <c r="G115" i="4"/>
  <c r="O18" i="4" s="1"/>
  <c r="M82" i="4"/>
  <c r="M117" i="4"/>
  <c r="P117" i="4"/>
  <c r="P82" i="4"/>
  <c r="N82" i="4"/>
  <c r="N117" i="4"/>
  <c r="T117" i="4"/>
  <c r="T82" i="4"/>
  <c r="U117" i="4"/>
  <c r="U82" i="4"/>
  <c r="S82" i="4"/>
  <c r="S117" i="4"/>
  <c r="Q117" i="4"/>
  <c r="Q82" i="4"/>
  <c r="R117" i="4"/>
  <c r="R82" i="4"/>
  <c r="O82" i="4"/>
  <c r="O117" i="4"/>
  <c r="L82" i="4"/>
  <c r="L117" i="4"/>
  <c r="U65" i="4"/>
  <c r="P41" i="4"/>
  <c r="V82" i="4" s="1"/>
  <c r="G22" i="4"/>
  <c r="J21" i="4"/>
  <c r="I81" i="4"/>
  <c r="I116" i="4"/>
  <c r="I17" i="4"/>
  <c r="L17" i="4"/>
  <c r="H18" i="4"/>
  <c r="K18" i="4" s="1"/>
  <c r="H115" i="4"/>
  <c r="H80" i="4"/>
  <c r="J117" i="4"/>
  <c r="J82" i="4"/>
  <c r="K83" i="4"/>
  <c r="K118" i="4"/>
  <c r="AN22" i="4" l="1"/>
  <c r="AK23" i="4"/>
  <c r="G81" i="4"/>
  <c r="G116" i="4"/>
  <c r="O19" i="4" s="1"/>
  <c r="R83" i="4"/>
  <c r="R118" i="4"/>
  <c r="T83" i="4"/>
  <c r="T118" i="4"/>
  <c r="V83" i="4"/>
  <c r="V118" i="4"/>
  <c r="Q83" i="4"/>
  <c r="Q118" i="4"/>
  <c r="N83" i="4"/>
  <c r="N118" i="4"/>
  <c r="P118" i="4"/>
  <c r="P83" i="4"/>
  <c r="L83" i="4"/>
  <c r="L118" i="4"/>
  <c r="S83" i="4"/>
  <c r="S118" i="4"/>
  <c r="U118" i="4"/>
  <c r="U83" i="4"/>
  <c r="O83" i="4"/>
  <c r="O118" i="4"/>
  <c r="M83" i="4"/>
  <c r="M118" i="4"/>
  <c r="V65" i="4"/>
  <c r="Q41" i="4"/>
  <c r="W83" i="4" s="1"/>
  <c r="G23" i="4"/>
  <c r="J22" i="4"/>
  <c r="K84" i="4"/>
  <c r="K119" i="4"/>
  <c r="I18" i="4"/>
  <c r="L18" i="4"/>
  <c r="J83" i="4"/>
  <c r="J118" i="4"/>
  <c r="I82" i="4"/>
  <c r="I117" i="4"/>
  <c r="H116" i="4"/>
  <c r="H19" i="4"/>
  <c r="K19" i="4" s="1"/>
  <c r="H81" i="4"/>
  <c r="AK24" i="4" l="1"/>
  <c r="AN23" i="4"/>
  <c r="G117" i="4"/>
  <c r="O20" i="4" s="1"/>
  <c r="G82" i="4"/>
  <c r="W84" i="4"/>
  <c r="W119" i="4"/>
  <c r="Q119" i="4"/>
  <c r="Q84" i="4"/>
  <c r="M84" i="4"/>
  <c r="M119" i="4"/>
  <c r="L119" i="4"/>
  <c r="L84" i="4"/>
  <c r="V119" i="4"/>
  <c r="V84" i="4"/>
  <c r="P84" i="4"/>
  <c r="P119" i="4"/>
  <c r="O119" i="4"/>
  <c r="O84" i="4"/>
  <c r="T84" i="4"/>
  <c r="T119" i="4"/>
  <c r="U84" i="4"/>
  <c r="U119" i="4"/>
  <c r="S84" i="4"/>
  <c r="S119" i="4"/>
  <c r="N84" i="4"/>
  <c r="N119" i="4"/>
  <c r="R119" i="4"/>
  <c r="R84" i="4"/>
  <c r="W65" i="4"/>
  <c r="R41" i="4"/>
  <c r="X84" i="4" s="1"/>
  <c r="G24" i="4"/>
  <c r="J23" i="4"/>
  <c r="I19" i="4"/>
  <c r="L19" i="4"/>
  <c r="J119" i="4"/>
  <c r="J84" i="4"/>
  <c r="I83" i="4"/>
  <c r="I118" i="4"/>
  <c r="H117" i="4"/>
  <c r="H20" i="4"/>
  <c r="K20" i="4" s="1"/>
  <c r="H82" i="4"/>
  <c r="K120" i="4"/>
  <c r="K85" i="4"/>
  <c r="AN24" i="4" l="1"/>
  <c r="AK25" i="4"/>
  <c r="G83" i="4"/>
  <c r="G118" i="4"/>
  <c r="O21" i="4" s="1"/>
  <c r="R85" i="4"/>
  <c r="R120" i="4"/>
  <c r="L120" i="4"/>
  <c r="L85" i="4"/>
  <c r="M120" i="4"/>
  <c r="M85" i="4"/>
  <c r="T85" i="4"/>
  <c r="T120" i="4"/>
  <c r="O120" i="4"/>
  <c r="O85" i="4"/>
  <c r="N120" i="4"/>
  <c r="N85" i="4"/>
  <c r="Q85" i="4"/>
  <c r="Q120" i="4"/>
  <c r="P85" i="4"/>
  <c r="P120" i="4"/>
  <c r="S120" i="4"/>
  <c r="S85" i="4"/>
  <c r="X85" i="4"/>
  <c r="X120" i="4"/>
  <c r="V85" i="4"/>
  <c r="V120" i="4"/>
  <c r="U85" i="4"/>
  <c r="U120" i="4"/>
  <c r="W120" i="4"/>
  <c r="W85" i="4"/>
  <c r="X65" i="4"/>
  <c r="S41" i="4"/>
  <c r="Y85" i="4" s="1"/>
  <c r="G25" i="4"/>
  <c r="J24" i="4"/>
  <c r="L20" i="4"/>
  <c r="I20" i="4"/>
  <c r="J85" i="4"/>
  <c r="J120" i="4"/>
  <c r="K86" i="4"/>
  <c r="K121" i="4"/>
  <c r="I119" i="4"/>
  <c r="I84" i="4"/>
  <c r="H118" i="4"/>
  <c r="H21" i="4"/>
  <c r="K21" i="4" s="1"/>
  <c r="H83" i="4"/>
  <c r="AN25" i="4" l="1"/>
  <c r="AK26" i="4"/>
  <c r="G84" i="4"/>
  <c r="G119" i="4"/>
  <c r="O22" i="4" s="1"/>
  <c r="T86" i="4"/>
  <c r="T121" i="4"/>
  <c r="M86" i="4"/>
  <c r="M121" i="4"/>
  <c r="P86" i="4"/>
  <c r="P121" i="4"/>
  <c r="V86" i="4"/>
  <c r="V121" i="4"/>
  <c r="Q121" i="4"/>
  <c r="Q86" i="4"/>
  <c r="Y121" i="4"/>
  <c r="Y86" i="4"/>
  <c r="N121" i="4"/>
  <c r="N86" i="4"/>
  <c r="L86" i="4"/>
  <c r="L121" i="4"/>
  <c r="U121" i="4"/>
  <c r="U86" i="4"/>
  <c r="X86" i="4"/>
  <c r="X121" i="4"/>
  <c r="W121" i="4"/>
  <c r="W86" i="4"/>
  <c r="S86" i="4"/>
  <c r="S121" i="4"/>
  <c r="O86" i="4"/>
  <c r="O121" i="4"/>
  <c r="R86" i="4"/>
  <c r="R121" i="4"/>
  <c r="T41" i="4"/>
  <c r="Z86" i="4" s="1"/>
  <c r="Y65" i="4"/>
  <c r="J25" i="4"/>
  <c r="G26" i="4"/>
  <c r="I85" i="4"/>
  <c r="I120" i="4"/>
  <c r="H119" i="4"/>
  <c r="H22" i="4"/>
  <c r="K22" i="4" s="1"/>
  <c r="H84" i="4"/>
  <c r="L21" i="4"/>
  <c r="I21" i="4"/>
  <c r="J121" i="4"/>
  <c r="J86" i="4"/>
  <c r="K87" i="4"/>
  <c r="K122" i="4"/>
  <c r="AN26" i="4" l="1"/>
  <c r="AK27" i="4"/>
  <c r="G85" i="4"/>
  <c r="G120" i="4"/>
  <c r="O23" i="4" s="1"/>
  <c r="W87" i="4"/>
  <c r="W122" i="4"/>
  <c r="N87" i="4"/>
  <c r="N122" i="4"/>
  <c r="V87" i="4"/>
  <c r="V122" i="4"/>
  <c r="Z122" i="4"/>
  <c r="Z87" i="4"/>
  <c r="P87" i="4"/>
  <c r="P122" i="4"/>
  <c r="S122" i="4"/>
  <c r="S87" i="4"/>
  <c r="Y122" i="4"/>
  <c r="Y87" i="4"/>
  <c r="R122" i="4"/>
  <c r="R87" i="4"/>
  <c r="X87" i="4"/>
  <c r="X122" i="4"/>
  <c r="M87" i="4"/>
  <c r="M122" i="4"/>
  <c r="U87" i="4"/>
  <c r="U122" i="4"/>
  <c r="Q87" i="4"/>
  <c r="Q122" i="4"/>
  <c r="L122" i="4"/>
  <c r="L87" i="4"/>
  <c r="O87" i="4"/>
  <c r="O122" i="4"/>
  <c r="T87" i="4"/>
  <c r="T122" i="4"/>
  <c r="U41" i="4"/>
  <c r="AA87" i="4" s="1"/>
  <c r="Z65" i="4"/>
  <c r="J26" i="4"/>
  <c r="G27" i="4"/>
  <c r="L22" i="4"/>
  <c r="I22" i="4"/>
  <c r="K88" i="4"/>
  <c r="K123" i="4"/>
  <c r="J122" i="4"/>
  <c r="J87" i="4"/>
  <c r="H23" i="4"/>
  <c r="K23" i="4" s="1"/>
  <c r="H120" i="4"/>
  <c r="H85" i="4"/>
  <c r="I86" i="4"/>
  <c r="I121" i="4"/>
  <c r="AN27" i="4" l="1"/>
  <c r="AK28" i="4"/>
  <c r="G121" i="4"/>
  <c r="O24" i="4" s="1"/>
  <c r="G86" i="4"/>
  <c r="X123" i="4"/>
  <c r="X88" i="4"/>
  <c r="W123" i="4"/>
  <c r="W88" i="4"/>
  <c r="R88" i="4"/>
  <c r="R123" i="4"/>
  <c r="Z88" i="4"/>
  <c r="Z123" i="4"/>
  <c r="AA88" i="4"/>
  <c r="AA123" i="4"/>
  <c r="Y88" i="4"/>
  <c r="Y123" i="4"/>
  <c r="T88" i="4"/>
  <c r="T123" i="4"/>
  <c r="U88" i="4"/>
  <c r="U123" i="4"/>
  <c r="V123" i="4"/>
  <c r="V88" i="4"/>
  <c r="S88" i="4"/>
  <c r="S123" i="4"/>
  <c r="O123" i="4"/>
  <c r="O88" i="4"/>
  <c r="M123" i="4"/>
  <c r="M88" i="4"/>
  <c r="N123" i="4"/>
  <c r="N88" i="4"/>
  <c r="Q88" i="4"/>
  <c r="Q123" i="4"/>
  <c r="L88" i="4"/>
  <c r="L123" i="4"/>
  <c r="P123" i="4"/>
  <c r="P88" i="4"/>
  <c r="AA65" i="4"/>
  <c r="V41" i="4"/>
  <c r="AB88" i="4" s="1"/>
  <c r="J27" i="4"/>
  <c r="G28" i="4"/>
  <c r="I87" i="4"/>
  <c r="I122" i="4"/>
  <c r="K89" i="4"/>
  <c r="K124" i="4"/>
  <c r="H24" i="4"/>
  <c r="K24" i="4" s="1"/>
  <c r="H86" i="4"/>
  <c r="H121" i="4"/>
  <c r="J88" i="4"/>
  <c r="J123" i="4"/>
  <c r="I23" i="4"/>
  <c r="L23" i="4"/>
  <c r="AK29" i="4" l="1"/>
  <c r="AN28" i="4"/>
  <c r="G87" i="4"/>
  <c r="G122" i="4"/>
  <c r="O25" i="4" s="1"/>
  <c r="AA89" i="4"/>
  <c r="AA124" i="4"/>
  <c r="P124" i="4"/>
  <c r="P89" i="4"/>
  <c r="M89" i="4"/>
  <c r="M124" i="4"/>
  <c r="U89" i="4"/>
  <c r="U124" i="4"/>
  <c r="Z89" i="4"/>
  <c r="Z124" i="4"/>
  <c r="O124" i="4"/>
  <c r="O89" i="4"/>
  <c r="R124" i="4"/>
  <c r="R89" i="4"/>
  <c r="W89" i="4"/>
  <c r="W124" i="4"/>
  <c r="L89" i="4"/>
  <c r="L124" i="4"/>
  <c r="Q124" i="4"/>
  <c r="Q89" i="4"/>
  <c r="S89" i="4"/>
  <c r="S124" i="4"/>
  <c r="Y124" i="4"/>
  <c r="Y89" i="4"/>
  <c r="T124" i="4"/>
  <c r="T89" i="4"/>
  <c r="AB89" i="4"/>
  <c r="AB124" i="4"/>
  <c r="N124" i="4"/>
  <c r="N89" i="4"/>
  <c r="V124" i="4"/>
  <c r="V89" i="4"/>
  <c r="X124" i="4"/>
  <c r="X89" i="4"/>
  <c r="W41" i="4"/>
  <c r="AC89" i="4" s="1"/>
  <c r="AB65" i="4"/>
  <c r="J28" i="4"/>
  <c r="G29" i="4"/>
  <c r="J124" i="4"/>
  <c r="J89" i="4"/>
  <c r="I24" i="4"/>
  <c r="L24" i="4"/>
  <c r="K90" i="4"/>
  <c r="K125" i="4"/>
  <c r="H87" i="4"/>
  <c r="H25" i="4"/>
  <c r="K25" i="4" s="1"/>
  <c r="H122" i="4"/>
  <c r="I123" i="4"/>
  <c r="I88" i="4"/>
  <c r="AK30" i="4" l="1"/>
  <c r="AN29" i="4"/>
  <c r="G88" i="4"/>
  <c r="G123" i="4"/>
  <c r="O26" i="4" s="1"/>
  <c r="V125" i="4"/>
  <c r="V90" i="4"/>
  <c r="Y125" i="4"/>
  <c r="Y90" i="4"/>
  <c r="X90" i="4"/>
  <c r="X125" i="4"/>
  <c r="W90" i="4"/>
  <c r="W125" i="4"/>
  <c r="U125" i="4"/>
  <c r="U90" i="4"/>
  <c r="N90" i="4"/>
  <c r="N125" i="4"/>
  <c r="S125" i="4"/>
  <c r="S90" i="4"/>
  <c r="M90" i="4"/>
  <c r="M125" i="4"/>
  <c r="Q125" i="4"/>
  <c r="Q90" i="4"/>
  <c r="O125" i="4"/>
  <c r="O90" i="4"/>
  <c r="P90" i="4"/>
  <c r="P125" i="4"/>
  <c r="R125" i="4"/>
  <c r="R90" i="4"/>
  <c r="AC90" i="4"/>
  <c r="AC125" i="4"/>
  <c r="AB125" i="4"/>
  <c r="AB90" i="4"/>
  <c r="T125" i="4"/>
  <c r="T90" i="4"/>
  <c r="L125" i="4"/>
  <c r="L90" i="4"/>
  <c r="Z90" i="4"/>
  <c r="Z125" i="4"/>
  <c r="AA90" i="4"/>
  <c r="AA125" i="4"/>
  <c r="X41" i="4"/>
  <c r="AD90" i="4" s="1"/>
  <c r="AC65" i="4"/>
  <c r="G30" i="4"/>
  <c r="J29" i="4"/>
  <c r="J125" i="4"/>
  <c r="J90" i="4"/>
  <c r="I89" i="4"/>
  <c r="I124" i="4"/>
  <c r="L25" i="4"/>
  <c r="I25" i="4"/>
  <c r="H26" i="4"/>
  <c r="K26" i="4" s="1"/>
  <c r="H88" i="4"/>
  <c r="H123" i="4"/>
  <c r="K126" i="4"/>
  <c r="K91" i="4"/>
  <c r="AN30" i="4" l="1"/>
  <c r="AK31" i="4"/>
  <c r="G89" i="4"/>
  <c r="G124" i="4"/>
  <c r="O27" i="4" s="1"/>
  <c r="L91" i="4"/>
  <c r="L126" i="4"/>
  <c r="R91" i="4"/>
  <c r="R126" i="4"/>
  <c r="M126" i="4"/>
  <c r="M91" i="4"/>
  <c r="W126" i="4"/>
  <c r="W91" i="4"/>
  <c r="T91" i="4"/>
  <c r="T126" i="4"/>
  <c r="S126" i="4"/>
  <c r="S91" i="4"/>
  <c r="AD91" i="4"/>
  <c r="AD126" i="4"/>
  <c r="P126" i="4"/>
  <c r="P91" i="4"/>
  <c r="X91" i="4"/>
  <c r="X126" i="4"/>
  <c r="AB126" i="4"/>
  <c r="AB91" i="4"/>
  <c r="O126" i="4"/>
  <c r="O91" i="4"/>
  <c r="Y91" i="4"/>
  <c r="Y126" i="4"/>
  <c r="AA91" i="4"/>
  <c r="AA126" i="4"/>
  <c r="N126" i="4"/>
  <c r="N91" i="4"/>
  <c r="Q91" i="4"/>
  <c r="Q126" i="4"/>
  <c r="U126" i="4"/>
  <c r="U91" i="4"/>
  <c r="V91" i="4"/>
  <c r="V126" i="4"/>
  <c r="Z91" i="4"/>
  <c r="Z126" i="4"/>
  <c r="AC126" i="4"/>
  <c r="AC91" i="4"/>
  <c r="Y41" i="4"/>
  <c r="AE91" i="4" s="1"/>
  <c r="AD65" i="4"/>
  <c r="G31" i="4"/>
  <c r="J30" i="4"/>
  <c r="H27" i="4"/>
  <c r="K27" i="4" s="1"/>
  <c r="H89" i="4"/>
  <c r="H124" i="4"/>
  <c r="J91" i="4"/>
  <c r="J126" i="4"/>
  <c r="K92" i="4"/>
  <c r="K127" i="4"/>
  <c r="I125" i="4"/>
  <c r="I90" i="4"/>
  <c r="I26" i="4"/>
  <c r="L26" i="4"/>
  <c r="AK32" i="4" l="1"/>
  <c r="AN31" i="4"/>
  <c r="G90" i="4"/>
  <c r="G125" i="4"/>
  <c r="O28" i="4" s="1"/>
  <c r="AE92" i="4"/>
  <c r="AE127" i="4"/>
  <c r="U127" i="4"/>
  <c r="U92" i="4"/>
  <c r="P92" i="4"/>
  <c r="P127" i="4"/>
  <c r="W92" i="4"/>
  <c r="W127" i="4"/>
  <c r="Y127" i="4"/>
  <c r="Y92" i="4"/>
  <c r="AC92" i="4"/>
  <c r="AC127" i="4"/>
  <c r="O127" i="4"/>
  <c r="O92" i="4"/>
  <c r="M92" i="4"/>
  <c r="M127" i="4"/>
  <c r="Q92" i="4"/>
  <c r="Q127" i="4"/>
  <c r="AD127" i="4"/>
  <c r="AD92" i="4"/>
  <c r="N127" i="4"/>
  <c r="N92" i="4"/>
  <c r="AB92" i="4"/>
  <c r="AB127" i="4"/>
  <c r="S92" i="4"/>
  <c r="S127" i="4"/>
  <c r="Z92" i="4"/>
  <c r="Z127" i="4"/>
  <c r="R127" i="4"/>
  <c r="R92" i="4"/>
  <c r="V127" i="4"/>
  <c r="V92" i="4"/>
  <c r="AA127" i="4"/>
  <c r="AA92" i="4"/>
  <c r="X127" i="4"/>
  <c r="X92" i="4"/>
  <c r="T127" i="4"/>
  <c r="T92" i="4"/>
  <c r="L92" i="4"/>
  <c r="L127" i="4"/>
  <c r="AE65" i="4"/>
  <c r="Z41" i="4"/>
  <c r="AF92" i="4" s="1"/>
  <c r="G32" i="4"/>
  <c r="J31" i="4"/>
  <c r="J92" i="4"/>
  <c r="J127" i="4"/>
  <c r="L27" i="4"/>
  <c r="I27" i="4"/>
  <c r="K93" i="4"/>
  <c r="K128" i="4"/>
  <c r="H28" i="4"/>
  <c r="K28" i="4" s="1"/>
  <c r="H90" i="4"/>
  <c r="H125" i="4"/>
  <c r="I91" i="4"/>
  <c r="I126" i="4"/>
  <c r="AN32" i="4" l="1"/>
  <c r="AK33" i="4"/>
  <c r="G91" i="4"/>
  <c r="G126" i="4"/>
  <c r="O29" i="4" s="1"/>
  <c r="AE93" i="4"/>
  <c r="AE128" i="4"/>
  <c r="AF128" i="4"/>
  <c r="AF93" i="4"/>
  <c r="AA93" i="4"/>
  <c r="AA128" i="4"/>
  <c r="Y93" i="4"/>
  <c r="Y128" i="4"/>
  <c r="S93" i="4"/>
  <c r="S128" i="4"/>
  <c r="Q93" i="4"/>
  <c r="Q128" i="4"/>
  <c r="V128" i="4"/>
  <c r="V93" i="4"/>
  <c r="L128" i="4"/>
  <c r="L93" i="4"/>
  <c r="AB93" i="4"/>
  <c r="AB128" i="4"/>
  <c r="M93" i="4"/>
  <c r="M128" i="4"/>
  <c r="W128" i="4"/>
  <c r="W93" i="4"/>
  <c r="T128" i="4"/>
  <c r="T93" i="4"/>
  <c r="R93" i="4"/>
  <c r="R128" i="4"/>
  <c r="N128" i="4"/>
  <c r="N93" i="4"/>
  <c r="O128" i="4"/>
  <c r="O93" i="4"/>
  <c r="P93" i="4"/>
  <c r="P128" i="4"/>
  <c r="X93" i="4"/>
  <c r="X128" i="4"/>
  <c r="AD93" i="4"/>
  <c r="AD128" i="4"/>
  <c r="U128" i="4"/>
  <c r="U93" i="4"/>
  <c r="Z93" i="4"/>
  <c r="Z128" i="4"/>
  <c r="AC93" i="4"/>
  <c r="AC128" i="4"/>
  <c r="AF65" i="4"/>
  <c r="AA41" i="4"/>
  <c r="AG93" i="4" s="1"/>
  <c r="J32" i="4"/>
  <c r="G33" i="4"/>
  <c r="I28" i="4"/>
  <c r="L28" i="4"/>
  <c r="H91" i="4"/>
  <c r="H126" i="4"/>
  <c r="H29" i="4"/>
  <c r="K29" i="4" s="1"/>
  <c r="J128" i="4"/>
  <c r="J93" i="4"/>
  <c r="K94" i="4"/>
  <c r="K129" i="4"/>
  <c r="I92" i="4"/>
  <c r="I127" i="4"/>
  <c r="AN33" i="4" l="1"/>
  <c r="AK34" i="4"/>
  <c r="G92" i="4"/>
  <c r="G127" i="4"/>
  <c r="O30" i="4" s="1"/>
  <c r="AG94" i="4"/>
  <c r="AG129" i="4"/>
  <c r="AF94" i="4"/>
  <c r="AF129" i="4"/>
  <c r="AE129" i="4"/>
  <c r="AE94" i="4"/>
  <c r="N94" i="4"/>
  <c r="N129" i="4"/>
  <c r="AD129" i="4"/>
  <c r="AD94" i="4"/>
  <c r="M94" i="4"/>
  <c r="M129" i="4"/>
  <c r="Q129" i="4"/>
  <c r="Q94" i="4"/>
  <c r="AC94" i="4"/>
  <c r="AC129" i="4"/>
  <c r="X94" i="4"/>
  <c r="X129" i="4"/>
  <c r="R94" i="4"/>
  <c r="R129" i="4"/>
  <c r="AB129" i="4"/>
  <c r="AB94" i="4"/>
  <c r="S129" i="4"/>
  <c r="S94" i="4"/>
  <c r="T129" i="4"/>
  <c r="T94" i="4"/>
  <c r="L129" i="4"/>
  <c r="L94" i="4"/>
  <c r="Z94" i="4"/>
  <c r="Z129" i="4"/>
  <c r="P129" i="4"/>
  <c r="P94" i="4"/>
  <c r="Y94" i="4"/>
  <c r="Y129" i="4"/>
  <c r="U94" i="4"/>
  <c r="U129" i="4"/>
  <c r="O129" i="4"/>
  <c r="O94" i="4"/>
  <c r="W129" i="4"/>
  <c r="W94" i="4"/>
  <c r="V129" i="4"/>
  <c r="V94" i="4"/>
  <c r="AA94" i="4"/>
  <c r="AA129" i="4"/>
  <c r="AB41" i="4"/>
  <c r="AH94" i="4" s="1"/>
  <c r="AG65" i="4"/>
  <c r="J33" i="4"/>
  <c r="G34" i="4"/>
  <c r="H127" i="4"/>
  <c r="H30" i="4"/>
  <c r="K30" i="4" s="1"/>
  <c r="H92" i="4"/>
  <c r="K130" i="4"/>
  <c r="K95" i="4"/>
  <c r="J94" i="4"/>
  <c r="J129" i="4"/>
  <c r="I29" i="4"/>
  <c r="L29" i="4"/>
  <c r="I128" i="4"/>
  <c r="I93" i="4"/>
  <c r="AN34" i="4" l="1"/>
  <c r="AK35" i="4"/>
  <c r="G93" i="4"/>
  <c r="G128" i="4"/>
  <c r="O31" i="4" s="1"/>
  <c r="AG95" i="4"/>
  <c r="AG130" i="4"/>
  <c r="AE130" i="4"/>
  <c r="AE95" i="4"/>
  <c r="AH95" i="4"/>
  <c r="AH130" i="4"/>
  <c r="AF95" i="4"/>
  <c r="AF130" i="4"/>
  <c r="O95" i="4"/>
  <c r="O130" i="4"/>
  <c r="AB130" i="4"/>
  <c r="AB95" i="4"/>
  <c r="Q130" i="4"/>
  <c r="Q95" i="4"/>
  <c r="Z130" i="4"/>
  <c r="Z95" i="4"/>
  <c r="L130" i="4"/>
  <c r="L95" i="4"/>
  <c r="AA95" i="4"/>
  <c r="AA130" i="4"/>
  <c r="U130" i="4"/>
  <c r="U95" i="4"/>
  <c r="R130" i="4"/>
  <c r="R95" i="4"/>
  <c r="M130" i="4"/>
  <c r="M95" i="4"/>
  <c r="T95" i="4"/>
  <c r="T130" i="4"/>
  <c r="AD130" i="4"/>
  <c r="AD95" i="4"/>
  <c r="Y95" i="4"/>
  <c r="Y130" i="4"/>
  <c r="X95" i="4"/>
  <c r="X130" i="4"/>
  <c r="V95" i="4"/>
  <c r="V130" i="4"/>
  <c r="W95" i="4"/>
  <c r="W130" i="4"/>
  <c r="P130" i="4"/>
  <c r="P95" i="4"/>
  <c r="S95" i="4"/>
  <c r="S130" i="4"/>
  <c r="AC130" i="4"/>
  <c r="AC95" i="4"/>
  <c r="N130" i="4"/>
  <c r="N95" i="4"/>
  <c r="AC41" i="4"/>
  <c r="AI95" i="4" s="1"/>
  <c r="AH65" i="4"/>
  <c r="J34" i="4"/>
  <c r="G35" i="4"/>
  <c r="J130" i="4"/>
  <c r="J95" i="4"/>
  <c r="K96" i="4"/>
  <c r="K131" i="4"/>
  <c r="H93" i="4"/>
  <c r="H31" i="4"/>
  <c r="K31" i="4" s="1"/>
  <c r="H128" i="4"/>
  <c r="I94" i="4"/>
  <c r="I129" i="4"/>
  <c r="I30" i="4"/>
  <c r="L30" i="4"/>
  <c r="AN35" i="4" l="1"/>
  <c r="AK36" i="4"/>
  <c r="G94" i="4"/>
  <c r="G129" i="4"/>
  <c r="O32" i="4" s="1"/>
  <c r="AI96" i="4"/>
  <c r="AI131" i="4"/>
  <c r="AF131" i="4"/>
  <c r="AF96" i="4"/>
  <c r="AH96" i="4"/>
  <c r="AH131" i="4"/>
  <c r="AE96" i="4"/>
  <c r="AE131" i="4"/>
  <c r="AG131" i="4"/>
  <c r="AG96" i="4"/>
  <c r="P131" i="4"/>
  <c r="P96" i="4"/>
  <c r="R131" i="4"/>
  <c r="R96" i="4"/>
  <c r="Z131" i="4"/>
  <c r="Z96" i="4"/>
  <c r="Y96" i="4"/>
  <c r="Y131" i="4"/>
  <c r="N131" i="4"/>
  <c r="N96" i="4"/>
  <c r="AD96" i="4"/>
  <c r="AD131" i="4"/>
  <c r="U96" i="4"/>
  <c r="U131" i="4"/>
  <c r="Q96" i="4"/>
  <c r="Q131" i="4"/>
  <c r="W96" i="4"/>
  <c r="W131" i="4"/>
  <c r="AB131" i="4"/>
  <c r="AB96" i="4"/>
  <c r="T131" i="4"/>
  <c r="T96" i="4"/>
  <c r="AA96" i="4"/>
  <c r="AA131" i="4"/>
  <c r="AC96" i="4"/>
  <c r="AC131" i="4"/>
  <c r="M96" i="4"/>
  <c r="M131" i="4"/>
  <c r="L96" i="4"/>
  <c r="L131" i="4"/>
  <c r="V131" i="4"/>
  <c r="V96" i="4"/>
  <c r="S131" i="4"/>
  <c r="S96" i="4"/>
  <c r="X131" i="4"/>
  <c r="X96" i="4"/>
  <c r="O96" i="4"/>
  <c r="O131" i="4"/>
  <c r="AI65" i="4"/>
  <c r="AD41" i="4"/>
  <c r="AJ96" i="4" s="1"/>
  <c r="AL35" i="4" s="1"/>
  <c r="AO35" i="4" s="1"/>
  <c r="J35" i="4"/>
  <c r="G36" i="4"/>
  <c r="K132" i="4"/>
  <c r="K97" i="4"/>
  <c r="H32" i="4"/>
  <c r="K32" i="4" s="1"/>
  <c r="H94" i="4"/>
  <c r="H129" i="4"/>
  <c r="I130" i="4"/>
  <c r="I95" i="4"/>
  <c r="J96" i="4"/>
  <c r="J131" i="4"/>
  <c r="L31" i="4"/>
  <c r="I31" i="4"/>
  <c r="AK37" i="4" l="1"/>
  <c r="AN36" i="4"/>
  <c r="G95" i="4"/>
  <c r="G130" i="4"/>
  <c r="O33" i="4" s="1"/>
  <c r="AH132" i="4"/>
  <c r="AH97" i="4"/>
  <c r="AE97" i="4"/>
  <c r="AE132" i="4"/>
  <c r="AF97" i="4"/>
  <c r="AF132" i="4"/>
  <c r="AJ97" i="4"/>
  <c r="AJ132" i="4"/>
  <c r="AG132" i="4"/>
  <c r="AG97" i="4"/>
  <c r="AI97" i="4"/>
  <c r="AI132" i="4"/>
  <c r="V132" i="4"/>
  <c r="V97" i="4"/>
  <c r="AA132" i="4"/>
  <c r="AA97" i="4"/>
  <c r="Q132" i="4"/>
  <c r="Q97" i="4"/>
  <c r="Y132" i="4"/>
  <c r="Y97" i="4"/>
  <c r="T132" i="4"/>
  <c r="T97" i="4"/>
  <c r="Z97" i="4"/>
  <c r="Z132" i="4"/>
  <c r="O132" i="4"/>
  <c r="O97" i="4"/>
  <c r="L132" i="4"/>
  <c r="L97" i="4"/>
  <c r="U97" i="4"/>
  <c r="U132" i="4"/>
  <c r="X132" i="4"/>
  <c r="X97" i="4"/>
  <c r="AB97" i="4"/>
  <c r="AB132" i="4"/>
  <c r="R97" i="4"/>
  <c r="R132" i="4"/>
  <c r="M132" i="4"/>
  <c r="M97" i="4"/>
  <c r="AD97" i="4"/>
  <c r="AD132" i="4"/>
  <c r="S97" i="4"/>
  <c r="S132" i="4"/>
  <c r="N132" i="4"/>
  <c r="N97" i="4"/>
  <c r="P97" i="4"/>
  <c r="P132" i="4"/>
  <c r="AC97" i="4"/>
  <c r="AC132" i="4"/>
  <c r="W97" i="4"/>
  <c r="W132" i="4"/>
  <c r="AJ65" i="4"/>
  <c r="AE41" i="4"/>
  <c r="AK97" i="4" s="1"/>
  <c r="J36" i="4"/>
  <c r="G37" i="4"/>
  <c r="J97" i="4"/>
  <c r="J132" i="4"/>
  <c r="K133" i="4"/>
  <c r="K98" i="4"/>
  <c r="I96" i="4"/>
  <c r="I131" i="4"/>
  <c r="L32" i="4"/>
  <c r="I32" i="4"/>
  <c r="H95" i="4"/>
  <c r="H130" i="4"/>
  <c r="H33" i="4"/>
  <c r="K33" i="4" s="1"/>
  <c r="AM35" i="4" l="1"/>
  <c r="AS35" i="4"/>
  <c r="AL36" i="4"/>
  <c r="AO36" i="4" s="1"/>
  <c r="AK38" i="4"/>
  <c r="AN38" i="4" s="1"/>
  <c r="AN37" i="4"/>
  <c r="G131" i="4"/>
  <c r="O34" i="4" s="1"/>
  <c r="G96" i="4"/>
  <c r="AF133" i="4"/>
  <c r="AF98" i="4"/>
  <c r="AJ98" i="4"/>
  <c r="AJ133" i="4"/>
  <c r="AK133" i="4"/>
  <c r="AP36" i="4" s="1"/>
  <c r="AK98" i="4"/>
  <c r="AI98" i="4"/>
  <c r="AI133" i="4"/>
  <c r="AE98" i="4"/>
  <c r="AE133" i="4"/>
  <c r="AG98" i="4"/>
  <c r="AG133" i="4"/>
  <c r="AH133" i="4"/>
  <c r="AH98" i="4"/>
  <c r="N133" i="4"/>
  <c r="N98" i="4"/>
  <c r="L98" i="4"/>
  <c r="L133" i="4"/>
  <c r="Y133" i="4"/>
  <c r="Y98" i="4"/>
  <c r="R98" i="4"/>
  <c r="R133" i="4"/>
  <c r="O133" i="4"/>
  <c r="O98" i="4"/>
  <c r="Q133" i="4"/>
  <c r="Q98" i="4"/>
  <c r="W98" i="4"/>
  <c r="W133" i="4"/>
  <c r="S98" i="4"/>
  <c r="S133" i="4"/>
  <c r="AB98" i="4"/>
  <c r="AB133" i="4"/>
  <c r="X98" i="4"/>
  <c r="X133" i="4"/>
  <c r="AA133" i="4"/>
  <c r="AA98" i="4"/>
  <c r="AD133" i="4"/>
  <c r="AD98" i="4"/>
  <c r="Z98" i="4"/>
  <c r="Z133" i="4"/>
  <c r="AC98" i="4"/>
  <c r="AC133" i="4"/>
  <c r="M133" i="4"/>
  <c r="M98" i="4"/>
  <c r="T98" i="4"/>
  <c r="T133" i="4"/>
  <c r="V98" i="4"/>
  <c r="V133" i="4"/>
  <c r="P98" i="4"/>
  <c r="P133" i="4"/>
  <c r="U133" i="4"/>
  <c r="U98" i="4"/>
  <c r="AK65" i="4"/>
  <c r="AF41" i="4"/>
  <c r="AL98" i="4" s="1"/>
  <c r="G38" i="4"/>
  <c r="J37" i="4"/>
  <c r="L33" i="4"/>
  <c r="I33" i="4"/>
  <c r="H96" i="4"/>
  <c r="H131" i="4"/>
  <c r="H34" i="4"/>
  <c r="K34" i="4" s="1"/>
  <c r="J98" i="4"/>
  <c r="J133" i="4"/>
  <c r="I97" i="4"/>
  <c r="I132" i="4"/>
  <c r="K134" i="4"/>
  <c r="K99" i="4"/>
  <c r="K135" i="4" s="1"/>
  <c r="C33" i="4" l="1"/>
  <c r="C35" i="4"/>
  <c r="B34" i="4"/>
  <c r="C34" i="4"/>
  <c r="B35" i="4"/>
  <c r="B33" i="4"/>
  <c r="B32" i="4"/>
  <c r="C32" i="4"/>
  <c r="AM36" i="4"/>
  <c r="AS36" i="4"/>
  <c r="AL37" i="4"/>
  <c r="AO37" i="4" s="1"/>
  <c r="G97" i="4"/>
  <c r="G132" i="4"/>
  <c r="O35" i="4" s="1"/>
  <c r="AI99" i="4"/>
  <c r="AI135" i="4" s="1"/>
  <c r="AI134" i="4"/>
  <c r="AL134" i="4"/>
  <c r="AL99" i="4"/>
  <c r="AL135" i="4" s="1"/>
  <c r="AH99" i="4"/>
  <c r="AH135" i="4" s="1"/>
  <c r="AH134" i="4"/>
  <c r="AK99" i="4"/>
  <c r="AK135" i="4" s="1"/>
  <c r="AK134" i="4"/>
  <c r="AG99" i="4"/>
  <c r="AG135" i="4" s="1"/>
  <c r="AG134" i="4"/>
  <c r="AJ99" i="4"/>
  <c r="AJ134" i="4"/>
  <c r="AF134" i="4"/>
  <c r="AF99" i="4"/>
  <c r="AF135" i="4" s="1"/>
  <c r="AE134" i="4"/>
  <c r="AE99" i="4"/>
  <c r="AE135" i="4" s="1"/>
  <c r="AD134" i="4"/>
  <c r="AD99" i="4"/>
  <c r="AD135" i="4" s="1"/>
  <c r="T99" i="4"/>
  <c r="T135" i="4" s="1"/>
  <c r="T134" i="4"/>
  <c r="S99" i="4"/>
  <c r="S135" i="4" s="1"/>
  <c r="S134" i="4"/>
  <c r="R134" i="4"/>
  <c r="R99" i="4"/>
  <c r="R135" i="4" s="1"/>
  <c r="AA134" i="4"/>
  <c r="AA99" i="4"/>
  <c r="AA135" i="4" s="1"/>
  <c r="Y99" i="4"/>
  <c r="Y135" i="4" s="1"/>
  <c r="Y134" i="4"/>
  <c r="W134" i="4"/>
  <c r="W99" i="4"/>
  <c r="W135" i="4" s="1"/>
  <c r="Q134" i="4"/>
  <c r="Q99" i="4"/>
  <c r="Q135" i="4" s="1"/>
  <c r="M134" i="4"/>
  <c r="M99" i="4"/>
  <c r="M135" i="4" s="1"/>
  <c r="P134" i="4"/>
  <c r="P99" i="4"/>
  <c r="P135" i="4" s="1"/>
  <c r="AC134" i="4"/>
  <c r="AC99" i="4"/>
  <c r="AC135" i="4" s="1"/>
  <c r="X99" i="4"/>
  <c r="X135" i="4" s="1"/>
  <c r="X134" i="4"/>
  <c r="L99" i="4"/>
  <c r="L135" i="4" s="1"/>
  <c r="L134" i="4"/>
  <c r="U134" i="4"/>
  <c r="U99" i="4"/>
  <c r="U135" i="4" s="1"/>
  <c r="O99" i="4"/>
  <c r="O135" i="4" s="1"/>
  <c r="O134" i="4"/>
  <c r="N134" i="4"/>
  <c r="N99" i="4"/>
  <c r="N135" i="4" s="1"/>
  <c r="V99" i="4"/>
  <c r="V135" i="4" s="1"/>
  <c r="V134" i="4"/>
  <c r="Z134" i="4"/>
  <c r="Z99" i="4"/>
  <c r="Z135" i="4" s="1"/>
  <c r="AB134" i="4"/>
  <c r="AB99" i="4"/>
  <c r="AB135" i="4" s="1"/>
  <c r="AL65" i="4"/>
  <c r="AG41" i="4"/>
  <c r="AM99" i="4" s="1"/>
  <c r="AM135" i="4" s="1"/>
  <c r="J38" i="4"/>
  <c r="I34" i="4"/>
  <c r="L34" i="4"/>
  <c r="H97" i="4"/>
  <c r="H132" i="4"/>
  <c r="H35" i="4"/>
  <c r="K35" i="4" s="1"/>
  <c r="I98" i="4"/>
  <c r="I133" i="4"/>
  <c r="J99" i="4"/>
  <c r="J135" i="4" s="1"/>
  <c r="J134" i="4"/>
  <c r="AJ135" i="4" l="1"/>
  <c r="AL38" i="4"/>
  <c r="AO38" i="4" s="1"/>
  <c r="AP37" i="4"/>
  <c r="AP38" i="4"/>
  <c r="AM37" i="4"/>
  <c r="AS37" i="4"/>
  <c r="G98" i="4"/>
  <c r="G133" i="4"/>
  <c r="O36" i="4" s="1"/>
  <c r="AM65" i="4"/>
  <c r="AH41" i="4"/>
  <c r="AN65" i="4" s="1"/>
  <c r="I35" i="4"/>
  <c r="L35" i="4"/>
  <c r="H133" i="4"/>
  <c r="H98" i="4"/>
  <c r="H36" i="4"/>
  <c r="K36" i="4" s="1"/>
  <c r="I134" i="4"/>
  <c r="I99" i="4"/>
  <c r="I135" i="4" s="1"/>
  <c r="AM38" i="4" l="1"/>
  <c r="AS38" i="4"/>
  <c r="G99" i="4"/>
  <c r="G135" i="4" s="1"/>
  <c r="O38" i="4" s="1"/>
  <c r="G134" i="4"/>
  <c r="O37" i="4" s="1"/>
  <c r="H37" i="4"/>
  <c r="K37" i="4" s="1"/>
  <c r="H134" i="4"/>
  <c r="H99" i="4"/>
  <c r="L36" i="4"/>
  <c r="I36" i="4"/>
  <c r="H38" i="4" l="1"/>
  <c r="K38" i="4" s="1"/>
  <c r="H135" i="4"/>
  <c r="I37" i="4"/>
  <c r="L37" i="4"/>
  <c r="L38" i="4" l="1"/>
  <c r="I38" i="4"/>
</calcChain>
</file>

<file path=xl/sharedStrings.xml><?xml version="1.0" encoding="utf-8"?>
<sst xmlns="http://schemas.openxmlformats.org/spreadsheetml/2006/main" count="83" uniqueCount="64">
  <si>
    <t>a</t>
  </si>
  <si>
    <t>b</t>
  </si>
  <si>
    <t>k</t>
  </si>
  <si>
    <t>jaar</t>
  </si>
  <si>
    <t>Li=Loo(1-e^-kti)</t>
  </si>
  <si>
    <t>Loo</t>
  </si>
  <si>
    <t>overleving 1e jaar</t>
  </si>
  <si>
    <t>n</t>
  </si>
  <si>
    <t>kg</t>
  </si>
  <si>
    <t>totaal aantal</t>
  </si>
  <si>
    <t>jaar (ti)</t>
  </si>
  <si>
    <t>bestaande populatie</t>
  </si>
  <si>
    <t>aantal</t>
  </si>
  <si>
    <t>leeftijd</t>
  </si>
  <si>
    <t>G=a*(TL)^b</t>
  </si>
  <si>
    <t>startjaar</t>
  </si>
  <si>
    <t>wateroppervlak</t>
  </si>
  <si>
    <t>biomassa</t>
  </si>
  <si>
    <t>waarde</t>
  </si>
  <si>
    <t>bron</t>
  </si>
  <si>
    <t>watersysteem</t>
  </si>
  <si>
    <t>mortaliteit</t>
  </si>
  <si>
    <t>m (fractie/jr)</t>
  </si>
  <si>
    <t>Li (cm)</t>
  </si>
  <si>
    <t>G (kg)</t>
  </si>
  <si>
    <t>aantal overgebleven dieren overige jaren, sterfte volgens standaard mortaliteitsgetallen (kolom D)</t>
  </si>
  <si>
    <t>uitzet, omgerekend naar aantallen en kg per hectare</t>
  </si>
  <si>
    <t>uitzet</t>
  </si>
  <si>
    <t>bestaande karperpopulatie</t>
  </si>
  <si>
    <t>bestaande populatie (kg/ha)</t>
  </si>
  <si>
    <t>voor figuur</t>
  </si>
  <si>
    <t>toelichting berekening</t>
  </si>
  <si>
    <t>aantal overgebleven dieren 1 jaar na uitzet (verhoogde sterfte)</t>
  </si>
  <si>
    <t>individueel uitzetgewicht (kg)</t>
  </si>
  <si>
    <t>individueel uitzetgewicht (ondergrens kg)</t>
  </si>
  <si>
    <t>NB! Indien er sprake is van uitzet in een bepaald jaar, hier altijd zowel aantal, als biomassa en leeftijd invullen</t>
  </si>
  <si>
    <t>gemiddeld</t>
  </si>
  <si>
    <t>aantal/ha</t>
  </si>
  <si>
    <t>leeftijd (jaar)</t>
  </si>
  <si>
    <t>constanten groei en LG</t>
  </si>
  <si>
    <t>kg totaal</t>
  </si>
  <si>
    <t>nieuwe populatie (kg/ha)</t>
  </si>
  <si>
    <t>[1]</t>
  </si>
  <si>
    <t>hectare</t>
  </si>
  <si>
    <t>individuen</t>
  </si>
  <si>
    <t>volgens richtlijn</t>
  </si>
  <si>
    <t>(kg/ha)</t>
  </si>
  <si>
    <t xml:space="preserve">maximale bestand na uitzet </t>
  </si>
  <si>
    <t>maximale bestand na uitzet (richtlijn)</t>
  </si>
  <si>
    <t>maximaal bestand na uitzet (aangepaste waarde)</t>
  </si>
  <si>
    <t>'t Karpertje</t>
  </si>
  <si>
    <t>biomassa van uitgezette dieren in jaar 1</t>
  </si>
  <si>
    <t>totale populatie (aantal/ha)</t>
  </si>
  <si>
    <t>maximale bestand na uitzet (volgens richtlijn)</t>
  </si>
  <si>
    <t>maximale bestand na uitzet (afwijking richtlijn)</t>
  </si>
  <si>
    <t>bij afwijking van de richtlijn</t>
  </si>
  <si>
    <t>[2]</t>
  </si>
  <si>
    <t>[3], [2]</t>
  </si>
  <si>
    <t>voor bronnen groei, sterfte en lengte-gewichtrelaties zie toelichting</t>
  </si>
  <si>
    <t>Resultaat uitzet:</t>
  </si>
  <si>
    <t>kg/ha</t>
  </si>
  <si>
    <t>jaartal</t>
  </si>
  <si>
    <t>Rekenhulp uitzet Karper</t>
  </si>
  <si>
    <t>Alleen de gele cellen invullen!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</si>
</sst>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00"/>
  </numFmts>
  <fonts count="16" x14ac:knownFonts="1">
    <font>
      <sz val="10"/>
      <name val="Arial"/>
    </font>
    <font>
      <sz val="10"/>
      <name val="Arial"/>
      <family val="2"/>
    </font>
    <font>
      <sz val="8"/>
      <name val="Arial"/>
      <family val="2"/>
    </font>
    <font>
      <b/>
      <sz val="10"/>
      <name val="Arial"/>
      <family val="2"/>
    </font>
    <font>
      <b/>
      <sz val="10"/>
      <name val="Arial"/>
      <family val="2"/>
    </font>
    <font>
      <b/>
      <sz val="11"/>
      <color indexed="8"/>
      <name val="Calibri"/>
      <family val="2"/>
    </font>
    <font>
      <sz val="10"/>
      <name val="Arial"/>
      <family val="2"/>
    </font>
    <font>
      <b/>
      <sz val="11"/>
      <name val="Arial"/>
      <family val="2"/>
    </font>
    <font>
      <sz val="11"/>
      <name val="Arial"/>
      <family val="2"/>
    </font>
    <font>
      <b/>
      <sz val="11"/>
      <color rgb="FFFF0000"/>
      <name val="Arial"/>
      <family val="2"/>
    </font>
    <font>
      <sz val="28"/>
      <name val="Arial"/>
      <family val="2"/>
    </font>
    <font>
      <b/>
      <sz val="20"/>
      <name val="Arial"/>
      <family val="2"/>
    </font>
    <font>
      <sz val="10.5"/>
      <name val="Calibri"/>
      <family val="2"/>
    </font>
    <font>
      <sz val="10.5"/>
      <name val="Symbol"/>
      <family val="1"/>
      <charset val="2"/>
    </font>
    <font>
      <sz val="10.5"/>
      <name val="Courier New"/>
      <family val="3"/>
    </font>
    <font>
      <b/>
      <sz val="16"/>
      <name val="Arial"/>
      <family val="2"/>
    </font>
  </fonts>
  <fills count="7">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6"/>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60">
    <xf numFmtId="0" fontId="0" fillId="0" borderId="0" xfId="0"/>
    <xf numFmtId="1" fontId="0" fillId="0" borderId="0" xfId="0" applyNumberFormat="1"/>
    <xf numFmtId="0" fontId="0" fillId="0" borderId="0" xfId="0" applyFill="1" applyBorder="1"/>
    <xf numFmtId="164" fontId="0" fillId="0" borderId="0" xfId="0" applyNumberFormat="1" applyFill="1" applyBorder="1" applyAlignment="1">
      <alignment horizontal="center"/>
    </xf>
    <xf numFmtId="2" fontId="0" fillId="0" borderId="0" xfId="0" applyNumberFormat="1" applyFill="1" applyBorder="1" applyAlignment="1">
      <alignment horizontal="center"/>
    </xf>
    <xf numFmtId="0" fontId="0" fillId="0" borderId="0" xfId="0" applyFill="1"/>
    <xf numFmtId="0" fontId="0" fillId="0" borderId="0" xfId="0" applyAlignment="1">
      <alignment vertical="top"/>
    </xf>
    <xf numFmtId="0" fontId="0" fillId="0" borderId="0" xfId="0" applyBorder="1"/>
    <xf numFmtId="0" fontId="5" fillId="0" borderId="0" xfId="0" applyFont="1" applyFill="1" applyBorder="1"/>
    <xf numFmtId="0" fontId="2" fillId="0" borderId="0" xfId="0" applyFont="1" applyBorder="1" applyAlignment="1">
      <alignment horizontal="right" wrapText="1"/>
    </xf>
    <xf numFmtId="0" fontId="2" fillId="0" borderId="0" xfId="0" applyFont="1" applyBorder="1" applyAlignment="1">
      <alignment wrapText="1"/>
    </xf>
    <xf numFmtId="0" fontId="2" fillId="0" borderId="0" xfId="0" applyFont="1" applyBorder="1"/>
    <xf numFmtId="0" fontId="8" fillId="0" borderId="0" xfId="0" applyFont="1"/>
    <xf numFmtId="0" fontId="8" fillId="0" borderId="0" xfId="0" applyFont="1" applyFill="1" applyBorder="1"/>
    <xf numFmtId="0" fontId="9" fillId="0" borderId="0" xfId="0" applyFont="1"/>
    <xf numFmtId="164" fontId="8" fillId="3" borderId="1" xfId="0" applyNumberFormat="1" applyFont="1" applyFill="1" applyBorder="1" applyAlignment="1">
      <alignment horizontal="center"/>
    </xf>
    <xf numFmtId="2" fontId="8" fillId="3" borderId="1" xfId="0" applyNumberFormat="1" applyFont="1" applyFill="1" applyBorder="1" applyAlignment="1">
      <alignment horizontal="center"/>
    </xf>
    <xf numFmtId="0" fontId="8" fillId="0" borderId="1" xfId="0" applyFont="1" applyFill="1" applyBorder="1" applyAlignment="1"/>
    <xf numFmtId="0" fontId="8" fillId="0" borderId="1" xfId="0" applyFont="1" applyBorder="1"/>
    <xf numFmtId="0" fontId="0" fillId="6" borderId="0" xfId="0" applyFill="1"/>
    <xf numFmtId="0" fontId="0" fillId="6" borderId="5" xfId="0" applyFill="1" applyBorder="1" applyAlignment="1">
      <alignment vertical="top"/>
    </xf>
    <xf numFmtId="0" fontId="3" fillId="6" borderId="0" xfId="0" applyFont="1" applyFill="1" applyBorder="1" applyAlignment="1">
      <alignment vertical="top"/>
    </xf>
    <xf numFmtId="0" fontId="0" fillId="6" borderId="0" xfId="0" applyFill="1" applyBorder="1" applyAlignment="1">
      <alignment vertical="top"/>
    </xf>
    <xf numFmtId="0" fontId="0" fillId="6" borderId="6" xfId="0" applyFill="1" applyBorder="1" applyAlignment="1">
      <alignment vertical="top"/>
    </xf>
    <xf numFmtId="0" fontId="0" fillId="6" borderId="5" xfId="0" applyFill="1" applyBorder="1"/>
    <xf numFmtId="0" fontId="0" fillId="6" borderId="0" xfId="0" applyFill="1" applyBorder="1"/>
    <xf numFmtId="0" fontId="6" fillId="6" borderId="0" xfId="0" applyFont="1" applyFill="1" applyBorder="1"/>
    <xf numFmtId="0" fontId="1" fillId="6" borderId="0" xfId="0" applyFont="1" applyFill="1" applyBorder="1"/>
    <xf numFmtId="0" fontId="0" fillId="6" borderId="6" xfId="0" applyFill="1" applyBorder="1"/>
    <xf numFmtId="1" fontId="0" fillId="6" borderId="0" xfId="0" applyNumberFormat="1" applyFill="1" applyBorder="1"/>
    <xf numFmtId="164" fontId="0" fillId="6" borderId="0" xfId="0" applyNumberFormat="1" applyFill="1" applyBorder="1"/>
    <xf numFmtId="0" fontId="0" fillId="6" borderId="7" xfId="0" applyFill="1" applyBorder="1"/>
    <xf numFmtId="0" fontId="0" fillId="6" borderId="8" xfId="0" applyFill="1" applyBorder="1"/>
    <xf numFmtId="0" fontId="0" fillId="6" borderId="9" xfId="0" applyFill="1" applyBorder="1"/>
    <xf numFmtId="0" fontId="8" fillId="6" borderId="0" xfId="0" applyFont="1" applyFill="1"/>
    <xf numFmtId="0" fontId="8" fillId="6" borderId="1" xfId="0" applyFont="1" applyFill="1" applyBorder="1" applyAlignment="1">
      <alignment vertical="top"/>
    </xf>
    <xf numFmtId="0" fontId="8" fillId="6" borderId="0" xfId="0" applyFont="1" applyFill="1" applyAlignment="1">
      <alignment vertical="top"/>
    </xf>
    <xf numFmtId="0" fontId="8" fillId="6" borderId="1" xfId="0" applyFont="1" applyFill="1" applyBorder="1"/>
    <xf numFmtId="0" fontId="7" fillId="6" borderId="0" xfId="0" applyFont="1" applyFill="1"/>
    <xf numFmtId="2" fontId="8" fillId="6" borderId="0" xfId="0" applyNumberFormat="1" applyFont="1" applyFill="1" applyBorder="1" applyAlignment="1">
      <alignment horizontal="left"/>
    </xf>
    <xf numFmtId="0" fontId="7" fillId="6" borderId="1" xfId="0" applyFont="1" applyFill="1" applyBorder="1" applyAlignment="1">
      <alignment wrapText="1"/>
    </xf>
    <xf numFmtId="0" fontId="7" fillId="6" borderId="1" xfId="0" applyFont="1" applyFill="1" applyBorder="1" applyAlignment="1">
      <alignment horizontal="center" wrapText="1"/>
    </xf>
    <xf numFmtId="0" fontId="8" fillId="6" borderId="1" xfId="0" applyFont="1" applyFill="1" applyBorder="1" applyAlignment="1">
      <alignment horizontal="left"/>
    </xf>
    <xf numFmtId="0" fontId="3" fillId="6" borderId="0" xfId="0" applyFont="1" applyFill="1"/>
    <xf numFmtId="1" fontId="7" fillId="6" borderId="0" xfId="0" applyNumberFormat="1" applyFont="1" applyFill="1" applyBorder="1" applyAlignment="1">
      <alignment vertical="center"/>
    </xf>
    <xf numFmtId="0" fontId="0" fillId="6" borderId="1" xfId="0" applyFill="1" applyBorder="1"/>
    <xf numFmtId="0" fontId="8" fillId="6" borderId="0" xfId="0" applyFont="1" applyFill="1" applyBorder="1" applyAlignment="1"/>
    <xf numFmtId="0" fontId="1" fillId="6" borderId="1" xfId="0" applyFont="1" applyFill="1" applyBorder="1"/>
    <xf numFmtId="0" fontId="7" fillId="6" borderId="1" xfId="0" applyFont="1" applyFill="1" applyBorder="1" applyAlignment="1">
      <alignment vertical="center"/>
    </xf>
    <xf numFmtId="0" fontId="7" fillId="6" borderId="1" xfId="0" applyFont="1" applyFill="1" applyBorder="1" applyAlignment="1">
      <alignment horizontal="center" vertical="center"/>
    </xf>
    <xf numFmtId="1" fontId="7" fillId="6" borderId="1" xfId="0" applyNumberFormat="1" applyFont="1" applyFill="1" applyBorder="1" applyAlignment="1">
      <alignment horizontal="center" vertical="center"/>
    </xf>
    <xf numFmtId="0" fontId="8" fillId="6" borderId="1" xfId="0" applyFont="1" applyFill="1" applyBorder="1" applyAlignment="1">
      <alignment horizontal="center"/>
    </xf>
    <xf numFmtId="165" fontId="8" fillId="6" borderId="0" xfId="0" applyNumberFormat="1" applyFont="1" applyFill="1" applyBorder="1"/>
    <xf numFmtId="3" fontId="8" fillId="6" borderId="0" xfId="0" applyNumberFormat="1" applyFont="1" applyFill="1"/>
    <xf numFmtId="0" fontId="7" fillId="0" borderId="1" xfId="0" applyFont="1" applyBorder="1"/>
    <xf numFmtId="0" fontId="11" fillId="6" borderId="10" xfId="0" applyFont="1" applyFill="1" applyBorder="1" applyAlignment="1"/>
    <xf numFmtId="0" fontId="11" fillId="6" borderId="10" xfId="0" applyFont="1" applyFill="1" applyBorder="1" applyAlignment="1">
      <alignment vertical="top"/>
    </xf>
    <xf numFmtId="0" fontId="6" fillId="0" borderId="0" xfId="0" applyFont="1" applyFill="1" applyBorder="1" applyAlignment="1">
      <alignment horizontal="center"/>
    </xf>
    <xf numFmtId="0" fontId="0" fillId="0" borderId="0" xfId="0" applyFill="1" applyBorder="1" applyAlignment="1">
      <alignment horizontal="center"/>
    </xf>
    <xf numFmtId="0" fontId="2" fillId="0" borderId="0" xfId="0" applyFont="1" applyFill="1" applyBorder="1"/>
    <xf numFmtId="0" fontId="12" fillId="0" borderId="0" xfId="0" applyFont="1" applyAlignment="1">
      <alignment vertical="center"/>
    </xf>
    <xf numFmtId="0" fontId="13" fillId="0" borderId="0" xfId="0" applyFont="1" applyAlignment="1">
      <alignment horizontal="left" vertical="center" indent="2"/>
    </xf>
    <xf numFmtId="0" fontId="14" fillId="0" borderId="0" xfId="0" applyFont="1" applyAlignment="1">
      <alignment horizontal="left" vertical="center" indent="6"/>
    </xf>
    <xf numFmtId="9" fontId="0" fillId="0" borderId="0" xfId="0" applyNumberFormat="1" applyFill="1"/>
    <xf numFmtId="9" fontId="0" fillId="0" borderId="0" xfId="1" applyFont="1" applyFill="1"/>
    <xf numFmtId="0" fontId="0" fillId="0" borderId="5" xfId="0" applyFill="1" applyBorder="1" applyAlignment="1">
      <alignment vertical="top"/>
    </xf>
    <xf numFmtId="0" fontId="3" fillId="0" borderId="0" xfId="0" applyFont="1" applyFill="1" applyBorder="1" applyAlignment="1">
      <alignment vertical="top"/>
    </xf>
    <xf numFmtId="0" fontId="0" fillId="0" borderId="0" xfId="0" applyFill="1" applyBorder="1" applyAlignment="1">
      <alignment vertical="top"/>
    </xf>
    <xf numFmtId="0" fontId="0" fillId="0" borderId="6" xfId="0" applyFill="1" applyBorder="1" applyAlignment="1">
      <alignment vertical="top"/>
    </xf>
    <xf numFmtId="0" fontId="0" fillId="0" borderId="5" xfId="0" applyFill="1" applyBorder="1"/>
    <xf numFmtId="0" fontId="6" fillId="0" borderId="0" xfId="0" applyFont="1" applyFill="1" applyBorder="1"/>
    <xf numFmtId="0" fontId="1" fillId="0" borderId="0" xfId="0" applyFont="1" applyFill="1" applyBorder="1"/>
    <xf numFmtId="0" fontId="0" fillId="0" borderId="6" xfId="0" applyFill="1" applyBorder="1"/>
    <xf numFmtId="1" fontId="0" fillId="0" borderId="0" xfId="0" applyNumberFormat="1" applyFill="1" applyBorder="1"/>
    <xf numFmtId="164" fontId="0" fillId="0" borderId="0" xfId="0" applyNumberFormat="1" applyFill="1" applyBorder="1"/>
    <xf numFmtId="0" fontId="0" fillId="0" borderId="7" xfId="0" applyFill="1" applyBorder="1"/>
    <xf numFmtId="0" fontId="0" fillId="0" borderId="8" xfId="0" applyFill="1" applyBorder="1"/>
    <xf numFmtId="0" fontId="0" fillId="0" borderId="9" xfId="0" applyFill="1" applyBorder="1"/>
    <xf numFmtId="0" fontId="0" fillId="6" borderId="0" xfId="0" applyFill="1" applyAlignment="1">
      <alignment vertical="top"/>
    </xf>
    <xf numFmtId="0" fontId="8" fillId="2" borderId="1" xfId="0" quotePrefix="1" applyFont="1" applyFill="1" applyBorder="1" applyAlignment="1" applyProtection="1">
      <alignment horizontal="center" vertical="top" wrapText="1"/>
      <protection locked="0"/>
    </xf>
    <xf numFmtId="0" fontId="8" fillId="2" borderId="1" xfId="0" applyFont="1" applyFill="1" applyBorder="1" applyAlignment="1" applyProtection="1">
      <alignment horizontal="center"/>
      <protection locked="0"/>
    </xf>
    <xf numFmtId="0" fontId="0" fillId="2" borderId="1" xfId="0" applyFill="1" applyBorder="1" applyAlignment="1" applyProtection="1">
      <alignment horizontal="center"/>
      <protection locked="0"/>
    </xf>
    <xf numFmtId="0" fontId="8" fillId="2" borderId="1" xfId="0" applyFont="1" applyFill="1" applyBorder="1" applyProtection="1">
      <protection locked="0"/>
    </xf>
    <xf numFmtId="1" fontId="8" fillId="2" borderId="1" xfId="0" applyNumberFormat="1" applyFont="1" applyFill="1" applyBorder="1" applyProtection="1">
      <protection locked="0"/>
    </xf>
    <xf numFmtId="0" fontId="8" fillId="6" borderId="0" xfId="0" applyFont="1" applyFill="1" applyBorder="1" applyAlignment="1">
      <alignment vertical="top" wrapText="1"/>
    </xf>
    <xf numFmtId="0" fontId="8" fillId="6" borderId="6" xfId="0" applyFont="1" applyFill="1" applyBorder="1" applyAlignment="1">
      <alignment vertical="top" wrapText="1"/>
    </xf>
    <xf numFmtId="0" fontId="7" fillId="6" borderId="20" xfId="0" applyFont="1" applyFill="1" applyBorder="1" applyAlignment="1">
      <alignment vertical="top" wrapText="1"/>
    </xf>
    <xf numFmtId="0" fontId="8" fillId="6" borderId="21" xfId="0" applyFont="1" applyFill="1" applyBorder="1" applyAlignment="1">
      <alignment vertical="top" wrapText="1"/>
    </xf>
    <xf numFmtId="0" fontId="8" fillId="6" borderId="22" xfId="0" applyFont="1" applyFill="1" applyBorder="1" applyAlignment="1">
      <alignment vertical="top" wrapText="1"/>
    </xf>
    <xf numFmtId="0" fontId="0" fillId="0" borderId="6" xfId="0" applyBorder="1"/>
    <xf numFmtId="0" fontId="3" fillId="0" borderId="1" xfId="0" applyFont="1" applyBorder="1" applyAlignment="1">
      <alignment horizontal="center" vertical="center"/>
    </xf>
    <xf numFmtId="0" fontId="7" fillId="6" borderId="1" xfId="0" applyFont="1" applyFill="1" applyBorder="1" applyAlignment="1">
      <alignment horizontal="center" vertical="top" wrapText="1"/>
    </xf>
    <xf numFmtId="165" fontId="8" fillId="0" borderId="1" xfId="0" applyNumberFormat="1" applyFont="1" applyFill="1" applyBorder="1" applyAlignment="1">
      <alignment horizontal="center"/>
    </xf>
    <xf numFmtId="0" fontId="3" fillId="0" borderId="1" xfId="0" applyFont="1" applyBorder="1"/>
    <xf numFmtId="0" fontId="10" fillId="6" borderId="5" xfId="0" applyFont="1" applyFill="1" applyBorder="1" applyAlignment="1">
      <alignment horizontal="center"/>
    </xf>
    <xf numFmtId="0" fontId="10" fillId="6" borderId="0" xfId="0" applyFont="1" applyFill="1" applyBorder="1" applyAlignment="1">
      <alignment horizontal="center"/>
    </xf>
    <xf numFmtId="0" fontId="10" fillId="6" borderId="6" xfId="0" applyFont="1" applyFill="1" applyBorder="1" applyAlignment="1">
      <alignment horizontal="center"/>
    </xf>
    <xf numFmtId="9" fontId="7" fillId="0" borderId="0" xfId="0" applyNumberFormat="1" applyFont="1" applyFill="1" applyBorder="1" applyAlignment="1">
      <alignment horizontal="center"/>
    </xf>
    <xf numFmtId="0" fontId="7" fillId="6" borderId="0" xfId="0" quotePrefix="1" applyFont="1" applyFill="1" applyBorder="1" applyAlignment="1">
      <alignment horizontal="center" vertical="top"/>
    </xf>
    <xf numFmtId="0" fontId="11" fillId="6" borderId="0" xfId="0" applyFont="1" applyFill="1" applyBorder="1" applyAlignment="1">
      <alignment vertical="top"/>
    </xf>
    <xf numFmtId="0" fontId="11" fillId="6" borderId="0" xfId="0" applyFont="1" applyFill="1" applyBorder="1" applyAlignment="1"/>
    <xf numFmtId="0" fontId="15" fillId="2" borderId="23" xfId="0" applyFont="1" applyFill="1" applyBorder="1" applyAlignment="1">
      <alignment vertical="center"/>
    </xf>
    <xf numFmtId="0" fontId="11" fillId="2" borderId="24" xfId="0" applyFont="1" applyFill="1" applyBorder="1" applyAlignment="1"/>
    <xf numFmtId="0" fontId="8" fillId="2" borderId="24" xfId="0" applyFont="1" applyFill="1" applyBorder="1"/>
    <xf numFmtId="0" fontId="8" fillId="2" borderId="25" xfId="0" applyFont="1" applyFill="1" applyBorder="1"/>
    <xf numFmtId="0" fontId="8" fillId="6" borderId="0" xfId="0" applyFont="1" applyFill="1" applyBorder="1"/>
    <xf numFmtId="0" fontId="7" fillId="6" borderId="0" xfId="0" applyFont="1" applyFill="1" applyBorder="1" applyAlignment="1"/>
    <xf numFmtId="0" fontId="7" fillId="6" borderId="0" xfId="0" applyFont="1" applyFill="1" applyBorder="1"/>
    <xf numFmtId="2" fontId="8" fillId="6" borderId="0" xfId="0" applyNumberFormat="1" applyFont="1" applyFill="1" applyBorder="1" applyAlignment="1">
      <alignment horizontal="center"/>
    </xf>
    <xf numFmtId="0" fontId="3" fillId="6" borderId="0" xfId="0" applyFont="1" applyFill="1" applyBorder="1"/>
    <xf numFmtId="2" fontId="0" fillId="6" borderId="0" xfId="0" applyNumberFormat="1" applyFill="1" applyBorder="1" applyAlignment="1">
      <alignment horizontal="center"/>
    </xf>
    <xf numFmtId="0" fontId="3" fillId="6" borderId="2" xfId="0" applyFont="1" applyFill="1" applyBorder="1"/>
    <xf numFmtId="2" fontId="0" fillId="6" borderId="3" xfId="0" applyNumberFormat="1" applyFill="1" applyBorder="1" applyAlignment="1">
      <alignment horizontal="center"/>
    </xf>
    <xf numFmtId="0" fontId="0" fillId="6" borderId="3" xfId="0" applyFill="1" applyBorder="1"/>
    <xf numFmtId="0" fontId="0" fillId="0" borderId="5" xfId="0" applyBorder="1"/>
    <xf numFmtId="0" fontId="6" fillId="0" borderId="0" xfId="0" applyFont="1" applyBorder="1"/>
    <xf numFmtId="0" fontId="4" fillId="0" borderId="0" xfId="0" applyFont="1" applyBorder="1" applyAlignment="1">
      <alignment wrapText="1"/>
    </xf>
    <xf numFmtId="0" fontId="3" fillId="0" borderId="0" xfId="0" applyFont="1" applyBorder="1" applyAlignment="1">
      <alignment horizontal="center" wrapText="1"/>
    </xf>
    <xf numFmtId="0" fontId="3" fillId="0" borderId="0" xfId="0" applyFont="1" applyFill="1" applyBorder="1" applyAlignment="1">
      <alignment horizontal="center" wrapText="1"/>
    </xf>
    <xf numFmtId="0" fontId="3" fillId="0" borderId="5" xfId="0" applyFont="1" applyBorder="1"/>
    <xf numFmtId="0" fontId="3" fillId="0" borderId="0" xfId="0" applyFont="1" applyBorder="1" applyAlignment="1">
      <alignment horizontal="center"/>
    </xf>
    <xf numFmtId="0" fontId="3" fillId="0" borderId="0" xfId="0" applyFont="1" applyBorder="1" applyAlignment="1">
      <alignment horizontal="left"/>
    </xf>
    <xf numFmtId="0" fontId="3" fillId="0" borderId="0" xfId="0" applyFont="1" applyBorder="1"/>
    <xf numFmtId="164" fontId="0" fillId="0" borderId="0" xfId="0" applyNumberFormat="1" applyBorder="1" applyAlignment="1">
      <alignment horizontal="center"/>
    </xf>
    <xf numFmtId="0" fontId="0" fillId="0" borderId="0" xfId="0" applyBorder="1" applyAlignment="1">
      <alignment horizontal="center"/>
    </xf>
    <xf numFmtId="2" fontId="0" fillId="4" borderId="0" xfId="0" applyNumberFormat="1" applyFill="1" applyBorder="1"/>
    <xf numFmtId="1" fontId="0" fillId="0" borderId="0" xfId="0" applyNumberFormat="1" applyBorder="1"/>
    <xf numFmtId="2" fontId="0" fillId="0" borderId="0" xfId="0" applyNumberFormat="1" applyFill="1" applyBorder="1"/>
    <xf numFmtId="0" fontId="0" fillId="5" borderId="0" xfId="0" applyFill="1" applyBorder="1"/>
    <xf numFmtId="1" fontId="0" fillId="0" borderId="6" xfId="0" applyNumberFormat="1" applyBorder="1"/>
    <xf numFmtId="0" fontId="0" fillId="0" borderId="7" xfId="0" applyBorder="1"/>
    <xf numFmtId="0" fontId="0" fillId="0" borderId="8" xfId="0" applyBorder="1"/>
    <xf numFmtId="1" fontId="0" fillId="0" borderId="8" xfId="0" applyNumberFormat="1" applyBorder="1"/>
    <xf numFmtId="0" fontId="0" fillId="0" borderId="9" xfId="0" applyBorder="1"/>
    <xf numFmtId="0" fontId="0" fillId="6" borderId="4" xfId="0" applyFill="1" applyBorder="1"/>
    <xf numFmtId="1" fontId="8" fillId="6" borderId="0" xfId="0" applyNumberFormat="1" applyFont="1" applyFill="1" applyBorder="1"/>
    <xf numFmtId="9" fontId="8" fillId="6" borderId="1" xfId="0" applyNumberFormat="1" applyFont="1" applyFill="1" applyBorder="1" applyAlignment="1">
      <alignment horizontal="right"/>
    </xf>
    <xf numFmtId="0" fontId="8" fillId="6" borderId="1" xfId="0" applyFont="1" applyFill="1" applyBorder="1" applyAlignment="1">
      <alignment horizontal="right"/>
    </xf>
    <xf numFmtId="2" fontId="8" fillId="6" borderId="1" xfId="0" applyNumberFormat="1" applyFont="1" applyFill="1" applyBorder="1" applyAlignment="1">
      <alignment horizontal="right"/>
    </xf>
    <xf numFmtId="166" fontId="8" fillId="6" borderId="1" xfId="0" applyNumberFormat="1" applyFont="1" applyFill="1" applyBorder="1" applyAlignment="1">
      <alignment horizontal="right"/>
    </xf>
    <xf numFmtId="165" fontId="8" fillId="6" borderId="1" xfId="0" applyNumberFormat="1" applyFont="1" applyFill="1" applyBorder="1" applyAlignment="1">
      <alignment horizontal="right"/>
    </xf>
    <xf numFmtId="0" fontId="7" fillId="6" borderId="1" xfId="0" applyFont="1" applyFill="1" applyBorder="1" applyAlignment="1">
      <alignment horizontal="left"/>
    </xf>
    <xf numFmtId="0" fontId="8" fillId="6" borderId="1" xfId="0" applyFont="1" applyFill="1" applyBorder="1" applyAlignment="1">
      <alignment horizontal="center" vertical="center"/>
    </xf>
    <xf numFmtId="0" fontId="10" fillId="6" borderId="2" xfId="0" applyFont="1" applyFill="1" applyBorder="1" applyAlignment="1">
      <alignment horizontal="center"/>
    </xf>
    <xf numFmtId="0" fontId="10" fillId="6" borderId="3" xfId="0" applyFont="1" applyFill="1" applyBorder="1" applyAlignment="1">
      <alignment horizontal="center"/>
    </xf>
    <xf numFmtId="0" fontId="10" fillId="6" borderId="4" xfId="0" applyFont="1" applyFill="1" applyBorder="1" applyAlignment="1">
      <alignment horizontal="center"/>
    </xf>
    <xf numFmtId="1" fontId="6" fillId="0" borderId="14" xfId="0" applyNumberFormat="1" applyFont="1" applyBorder="1" applyAlignment="1">
      <alignment horizontal="left"/>
    </xf>
    <xf numFmtId="1" fontId="6" fillId="0" borderId="15" xfId="0" applyNumberFormat="1" applyFont="1" applyBorder="1" applyAlignment="1">
      <alignment horizontal="left"/>
    </xf>
    <xf numFmtId="1" fontId="6" fillId="0" borderId="16" xfId="0" applyNumberFormat="1" applyFont="1" applyBorder="1" applyAlignment="1">
      <alignment horizontal="left"/>
    </xf>
    <xf numFmtId="0" fontId="1" fillId="5" borderId="17" xfId="0" applyFont="1" applyFill="1" applyBorder="1" applyAlignment="1">
      <alignment horizontal="left"/>
    </xf>
    <xf numFmtId="0" fontId="1" fillId="5" borderId="18" xfId="0" applyFont="1" applyFill="1" applyBorder="1" applyAlignment="1">
      <alignment horizontal="left"/>
    </xf>
    <xf numFmtId="0" fontId="1" fillId="5" borderId="19" xfId="0" applyFont="1" applyFill="1" applyBorder="1" applyAlignment="1">
      <alignment horizontal="left"/>
    </xf>
    <xf numFmtId="1" fontId="6" fillId="4" borderId="11" xfId="0" applyNumberFormat="1" applyFont="1" applyFill="1" applyBorder="1" applyAlignment="1">
      <alignment horizontal="left"/>
    </xf>
    <xf numFmtId="1" fontId="6" fillId="4" borderId="12" xfId="0" applyNumberFormat="1" applyFont="1" applyFill="1" applyBorder="1" applyAlignment="1">
      <alignment horizontal="left"/>
    </xf>
    <xf numFmtId="1" fontId="6" fillId="4" borderId="13" xfId="0" applyNumberFormat="1" applyFont="1" applyFill="1" applyBorder="1" applyAlignment="1">
      <alignment horizontal="left"/>
    </xf>
    <xf numFmtId="0" fontId="3" fillId="0" borderId="11" xfId="0" applyFont="1" applyBorder="1" applyAlignment="1">
      <alignment horizontal="left"/>
    </xf>
    <xf numFmtId="0" fontId="3" fillId="0" borderId="12" xfId="0" applyFont="1" applyBorder="1" applyAlignment="1">
      <alignment horizontal="left"/>
    </xf>
    <xf numFmtId="0" fontId="3" fillId="0" borderId="13" xfId="0" applyFont="1" applyBorder="1" applyAlignment="1">
      <alignment horizontal="left"/>
    </xf>
    <xf numFmtId="0" fontId="8" fillId="6" borderId="0" xfId="0" applyFont="1" applyFill="1" applyBorder="1" applyAlignment="1">
      <alignment horizontal="left"/>
    </xf>
    <xf numFmtId="0" fontId="8" fillId="6" borderId="6" xfId="0" applyFont="1" applyFill="1" applyBorder="1" applyAlignment="1">
      <alignment horizontal="left"/>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nl-NL" sz="1400"/>
              <a:t>verwachte ontwikkeling kilogrammen</a:t>
            </a:r>
          </a:p>
        </c:rich>
      </c:tx>
      <c:layout>
        <c:manualLayout>
          <c:xMode val="edge"/>
          <c:yMode val="edge"/>
          <c:x val="0.17124263950745053"/>
          <c:y val="2.8613897068722721E-2"/>
        </c:manualLayout>
      </c:layout>
      <c:overlay val="0"/>
      <c:spPr>
        <a:noFill/>
        <a:ln w="25400">
          <a:noFill/>
        </a:ln>
      </c:spPr>
    </c:title>
    <c:autoTitleDeleted val="0"/>
    <c:plotArea>
      <c:layout>
        <c:manualLayout>
          <c:layoutTarget val="inner"/>
          <c:xMode val="edge"/>
          <c:yMode val="edge"/>
          <c:x val="0.10311411386377473"/>
          <c:y val="0.11281722028123968"/>
          <c:w val="0.78890942504396244"/>
          <c:h val="0.72013364628356658"/>
        </c:manualLayout>
      </c:layout>
      <c:barChart>
        <c:barDir val="col"/>
        <c:grouping val="stacked"/>
        <c:varyColors val="0"/>
        <c:ser>
          <c:idx val="1"/>
          <c:order val="0"/>
          <c:tx>
            <c:strRef>
              <c:f>'rekenblad uitzet'!$O$5</c:f>
              <c:strCache>
                <c:ptCount val="1"/>
                <c:pt idx="0">
                  <c:v>bestaande populatie (kg/ha)</c:v>
                </c:pt>
              </c:strCache>
            </c:strRef>
          </c:tx>
          <c:spPr>
            <a:solidFill>
              <a:schemeClr val="bg1">
                <a:lumMod val="75000"/>
              </a:schemeClr>
            </a:solidFill>
            <a:ln w="12700">
              <a:solidFill>
                <a:srgbClr val="000000"/>
              </a:solidFill>
              <a:prstDash val="solid"/>
            </a:ln>
          </c:spPr>
          <c:invertIfNegative val="0"/>
          <c:cat>
            <c:numRef>
              <c:f>'rekenblad uitzet'!$J$6:$J$38</c:f>
              <c:numCache>
                <c:formatCode>General</c:formatCode>
                <c:ptCount val="3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numCache>
            </c:numRef>
          </c:cat>
          <c:val>
            <c:numRef>
              <c:f>'rekenblad uitzet'!$O$6:$O$21</c:f>
              <c:numCache>
                <c:formatCode>0</c:formatCode>
                <c:ptCount val="16"/>
                <c:pt idx="0">
                  <c:v>6.7644420184040177</c:v>
                </c:pt>
                <c:pt idx="1">
                  <c:v>7.819407432814212</c:v>
                </c:pt>
                <c:pt idx="2">
                  <c:v>8.7544850428012904</c:v>
                </c:pt>
                <c:pt idx="3">
                  <c:v>9.5613646419214628</c:v>
                </c:pt>
                <c:pt idx="4">
                  <c:v>10.240512060325548</c:v>
                </c:pt>
                <c:pt idx="5">
                  <c:v>10.798082935900261</c:v>
                </c:pt>
                <c:pt idx="6">
                  <c:v>11.243590556469622</c:v>
                </c:pt>
                <c:pt idx="7">
                  <c:v>11.588230312544043</c:v>
                </c:pt>
                <c:pt idx="8">
                  <c:v>11.843730965241447</c:v>
                </c:pt>
                <c:pt idx="9">
                  <c:v>11.040250887182445</c:v>
                </c:pt>
                <c:pt idx="10">
                  <c:v>7.9587685937860888</c:v>
                </c:pt>
                <c:pt idx="11">
                  <c:v>4.0787480661348265</c:v>
                </c:pt>
                <c:pt idx="12">
                  <c:v>0</c:v>
                </c:pt>
                <c:pt idx="13">
                  <c:v>0</c:v>
                </c:pt>
                <c:pt idx="14">
                  <c:v>0</c:v>
                </c:pt>
                <c:pt idx="15">
                  <c:v>0</c:v>
                </c:pt>
              </c:numCache>
            </c:numRef>
          </c:val>
        </c:ser>
        <c:ser>
          <c:idx val="2"/>
          <c:order val="1"/>
          <c:tx>
            <c:strRef>
              <c:f>'rekenblad uitzet'!$L$5</c:f>
              <c:strCache>
                <c:ptCount val="1"/>
                <c:pt idx="0">
                  <c:v>nieuwe populatie (kg/ha)</c:v>
                </c:pt>
              </c:strCache>
            </c:strRef>
          </c:tx>
          <c:spPr>
            <a:solidFill>
              <a:schemeClr val="tx1"/>
            </a:solidFill>
            <a:ln w="12700">
              <a:solidFill>
                <a:srgbClr val="000000"/>
              </a:solidFill>
              <a:prstDash val="solid"/>
            </a:ln>
          </c:spPr>
          <c:invertIfNegative val="0"/>
          <c:cat>
            <c:numRef>
              <c:f>'rekenblad uitzet'!$J$6:$J$38</c:f>
              <c:numCache>
                <c:formatCode>General</c:formatCode>
                <c:ptCount val="3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numCache>
            </c:numRef>
          </c:cat>
          <c:val>
            <c:numRef>
              <c:f>'rekenblad uitzet'!$L$6:$L$38</c:f>
              <c:numCache>
                <c:formatCode>0</c:formatCode>
                <c:ptCount val="33"/>
                <c:pt idx="0">
                  <c:v>0.56666666666666665</c:v>
                </c:pt>
                <c:pt idx="1">
                  <c:v>0.39969615510189094</c:v>
                </c:pt>
                <c:pt idx="2">
                  <c:v>0.59185677251478308</c:v>
                </c:pt>
                <c:pt idx="3">
                  <c:v>0.81861572065696298</c:v>
                </c:pt>
                <c:pt idx="4">
                  <c:v>1.0449175160317969</c:v>
                </c:pt>
                <c:pt idx="5">
                  <c:v>1.2598304683673087</c:v>
                </c:pt>
                <c:pt idx="6">
                  <c:v>1.4563104690135831</c:v>
                </c:pt>
                <c:pt idx="7">
                  <c:v>1.630462196553669</c:v>
                </c:pt>
                <c:pt idx="8">
                  <c:v>1.7807379326025428</c:v>
                </c:pt>
                <c:pt idx="9">
                  <c:v>1.9072244347989704</c:v>
                </c:pt>
                <c:pt idx="10">
                  <c:v>2.0110681480590031</c:v>
                </c:pt>
                <c:pt idx="11">
                  <c:v>2.0940408563409387</c:v>
                </c:pt>
                <c:pt idx="12">
                  <c:v>2.1582276235764239</c:v>
                </c:pt>
                <c:pt idx="13">
                  <c:v>2.2058128502780736</c:v>
                </c:pt>
                <c:pt idx="14">
                  <c:v>2.0561702514782247</c:v>
                </c:pt>
                <c:pt idx="15">
                  <c:v>1.4822655198842589</c:v>
                </c:pt>
                <c:pt idx="16">
                  <c:v>0.75963857366660725</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er>
        <c:dLbls>
          <c:showLegendKey val="0"/>
          <c:showVal val="0"/>
          <c:showCatName val="0"/>
          <c:showSerName val="0"/>
          <c:showPercent val="0"/>
          <c:showBubbleSize val="0"/>
        </c:dLbls>
        <c:gapWidth val="150"/>
        <c:overlap val="100"/>
        <c:axId val="186615680"/>
        <c:axId val="186617216"/>
      </c:barChart>
      <c:lineChart>
        <c:grouping val="standard"/>
        <c:varyColors val="0"/>
        <c:ser>
          <c:idx val="3"/>
          <c:order val="2"/>
          <c:tx>
            <c:strRef>
              <c:f>'rekenblad uitzet'!$M$5</c:f>
              <c:strCache>
                <c:ptCount val="1"/>
                <c:pt idx="0">
                  <c:v>maximale bestand na uitzet (volgens richtlijn)</c:v>
                </c:pt>
              </c:strCache>
            </c:strRef>
          </c:tx>
          <c:spPr>
            <a:ln w="38100">
              <a:solidFill>
                <a:srgbClr val="FF0000"/>
              </a:solidFill>
              <a:prstDash val="sysDash"/>
            </a:ln>
          </c:spPr>
          <c:marker>
            <c:symbol val="none"/>
          </c:marker>
          <c:cat>
            <c:numRef>
              <c:f>'rekenblad uitzet'!$J$6:$J$38</c:f>
              <c:numCache>
                <c:formatCode>General</c:formatCode>
                <c:ptCount val="3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numCache>
            </c:numRef>
          </c:cat>
          <c:val>
            <c:numRef>
              <c:f>'rekenblad uitzet'!$M$6:$M$38</c:f>
              <c:numCache>
                <c:formatCode>General</c:formatCode>
                <c:ptCount val="33"/>
                <c:pt idx="0">
                  <c:v>30</c:v>
                </c:pt>
                <c:pt idx="1">
                  <c:v>30</c:v>
                </c:pt>
                <c:pt idx="2">
                  <c:v>30</c:v>
                </c:pt>
                <c:pt idx="3">
                  <c:v>30</c:v>
                </c:pt>
                <c:pt idx="4">
                  <c:v>30</c:v>
                </c:pt>
                <c:pt idx="5">
                  <c:v>30</c:v>
                </c:pt>
                <c:pt idx="6">
                  <c:v>30</c:v>
                </c:pt>
                <c:pt idx="7">
                  <c:v>30</c:v>
                </c:pt>
                <c:pt idx="8">
                  <c:v>30</c:v>
                </c:pt>
                <c:pt idx="9">
                  <c:v>30</c:v>
                </c:pt>
                <c:pt idx="10">
                  <c:v>30</c:v>
                </c:pt>
                <c:pt idx="11">
                  <c:v>30</c:v>
                </c:pt>
                <c:pt idx="12">
                  <c:v>30</c:v>
                </c:pt>
                <c:pt idx="13">
                  <c:v>30</c:v>
                </c:pt>
                <c:pt idx="14">
                  <c:v>30</c:v>
                </c:pt>
                <c:pt idx="15">
                  <c:v>30</c:v>
                </c:pt>
                <c:pt idx="16">
                  <c:v>30</c:v>
                </c:pt>
                <c:pt idx="17">
                  <c:v>30</c:v>
                </c:pt>
                <c:pt idx="18">
                  <c:v>30</c:v>
                </c:pt>
                <c:pt idx="19">
                  <c:v>30</c:v>
                </c:pt>
                <c:pt idx="20">
                  <c:v>30</c:v>
                </c:pt>
                <c:pt idx="21">
                  <c:v>30</c:v>
                </c:pt>
                <c:pt idx="22">
                  <c:v>30</c:v>
                </c:pt>
                <c:pt idx="23">
                  <c:v>30</c:v>
                </c:pt>
                <c:pt idx="24">
                  <c:v>30</c:v>
                </c:pt>
                <c:pt idx="25">
                  <c:v>30</c:v>
                </c:pt>
                <c:pt idx="26">
                  <c:v>30</c:v>
                </c:pt>
                <c:pt idx="27">
                  <c:v>30</c:v>
                </c:pt>
                <c:pt idx="28">
                  <c:v>30</c:v>
                </c:pt>
                <c:pt idx="29">
                  <c:v>30</c:v>
                </c:pt>
                <c:pt idx="30">
                  <c:v>30</c:v>
                </c:pt>
                <c:pt idx="31">
                  <c:v>30</c:v>
                </c:pt>
                <c:pt idx="32">
                  <c:v>30</c:v>
                </c:pt>
              </c:numCache>
            </c:numRef>
          </c:val>
          <c:smooth val="0"/>
        </c:ser>
        <c:ser>
          <c:idx val="0"/>
          <c:order val="3"/>
          <c:tx>
            <c:strRef>
              <c:f>'rekenblad uitzet'!$N$5</c:f>
              <c:strCache>
                <c:ptCount val="1"/>
                <c:pt idx="0">
                  <c:v>maximale bestand na uitzet (afwijking richtlijn)</c:v>
                </c:pt>
              </c:strCache>
            </c:strRef>
          </c:tx>
          <c:spPr>
            <a:ln w="57150">
              <a:solidFill>
                <a:srgbClr val="FF0000"/>
              </a:solidFill>
              <a:prstDash val="solid"/>
            </a:ln>
          </c:spPr>
          <c:marker>
            <c:symbol val="none"/>
          </c:marker>
          <c:cat>
            <c:numRef>
              <c:f>'rekenblad uitzet'!$J$6:$J$38</c:f>
              <c:numCache>
                <c:formatCode>General</c:formatCode>
                <c:ptCount val="3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numCache>
            </c:numRef>
          </c:cat>
          <c:val>
            <c:numRef>
              <c:f>'rekenblad uitzet'!$N$6:$N$38</c:f>
              <c:numCache>
                <c:formatCode>General</c:formatCode>
                <c:ptCount val="33"/>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numCache>
            </c:numRef>
          </c:val>
          <c:smooth val="0"/>
        </c:ser>
        <c:dLbls>
          <c:showLegendKey val="0"/>
          <c:showVal val="0"/>
          <c:showCatName val="0"/>
          <c:showSerName val="0"/>
          <c:showPercent val="0"/>
          <c:showBubbleSize val="0"/>
        </c:dLbls>
        <c:marker val="1"/>
        <c:smooth val="0"/>
        <c:axId val="186615680"/>
        <c:axId val="186617216"/>
      </c:lineChart>
      <c:catAx>
        <c:axId val="186615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25" b="0" i="0" u="none" strike="noStrike" baseline="0">
                <a:solidFill>
                  <a:srgbClr val="000000"/>
                </a:solidFill>
                <a:latin typeface="Arial"/>
                <a:ea typeface="Arial"/>
                <a:cs typeface="Arial"/>
              </a:defRPr>
            </a:pPr>
            <a:endParaRPr lang="nl-NL"/>
          </a:p>
        </c:txPr>
        <c:crossAx val="186617216"/>
        <c:crosses val="autoZero"/>
        <c:auto val="1"/>
        <c:lblAlgn val="ctr"/>
        <c:lblOffset val="100"/>
        <c:tickLblSkip val="1"/>
        <c:tickMarkSkip val="1"/>
        <c:noMultiLvlLbl val="0"/>
      </c:catAx>
      <c:valAx>
        <c:axId val="186617216"/>
        <c:scaling>
          <c:orientation val="minMax"/>
        </c:scaling>
        <c:delete val="0"/>
        <c:axPos val="l"/>
        <c:majorGridlines>
          <c:spPr>
            <a:ln w="3175">
              <a:solidFill>
                <a:schemeClr val="bg1">
                  <a:lumMod val="85000"/>
                </a:schemeClr>
              </a:solidFill>
              <a:prstDash val="solid"/>
            </a:ln>
          </c:spPr>
        </c:majorGridlines>
        <c:title>
          <c:tx>
            <c:rich>
              <a:bodyPr/>
              <a:lstStyle/>
              <a:p>
                <a:pPr>
                  <a:defRPr sz="1200" b="1" i="0" u="none" strike="noStrike" baseline="0">
                    <a:solidFill>
                      <a:srgbClr val="000000"/>
                    </a:solidFill>
                    <a:latin typeface="Arial"/>
                    <a:ea typeface="Arial"/>
                    <a:cs typeface="Arial"/>
                  </a:defRPr>
                </a:pPr>
                <a:r>
                  <a:rPr lang="nl-NL" sz="1200"/>
                  <a:t>biomassa karper (kg/ha)</a:t>
                </a:r>
              </a:p>
            </c:rich>
          </c:tx>
          <c:layout>
            <c:manualLayout>
              <c:xMode val="edge"/>
              <c:yMode val="edge"/>
              <c:x val="2.2719979769970616E-2"/>
              <c:y val="0.29287725267611148"/>
            </c:manualLayout>
          </c:layout>
          <c:overlay val="0"/>
          <c:spPr>
            <a:noFill/>
            <a:ln w="25400">
              <a:noFill/>
            </a:ln>
          </c:spPr>
        </c:title>
        <c:numFmt formatCode="0" sourceLinked="1"/>
        <c:majorTickMark val="out"/>
        <c:minorTickMark val="none"/>
        <c:tickLblPos val="nextTo"/>
        <c:spPr>
          <a:ln w="3175">
            <a:solidFill>
              <a:schemeClr val="bg1">
                <a:lumMod val="75000"/>
              </a:schemeClr>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186615680"/>
        <c:crosses val="autoZero"/>
        <c:crossBetween val="between"/>
      </c:valAx>
      <c:spPr>
        <a:solidFill>
          <a:schemeClr val="bg1">
            <a:lumMod val="95000"/>
          </a:schemeClr>
        </a:solidFill>
        <a:ln w="12700">
          <a:solidFill>
            <a:srgbClr val="808080"/>
          </a:solidFill>
          <a:prstDash val="solid"/>
        </a:ln>
      </c:spPr>
    </c:plotArea>
    <c:legend>
      <c:legendPos val="b"/>
      <c:layout/>
      <c:overlay val="0"/>
      <c:spPr>
        <a:solidFill>
          <a:srgbClr val="FFFFFF"/>
        </a:solidFill>
        <a:ln w="3175">
          <a:solidFill>
            <a:srgbClr val="000000"/>
          </a:solidFill>
          <a:prstDash val="solid"/>
        </a:ln>
      </c:spPr>
      <c:txPr>
        <a:bodyPr/>
        <a:lstStyle/>
        <a:p>
          <a:pPr>
            <a:defRPr sz="94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noFill/>
      <a:prstDash val="solid"/>
    </a:ln>
  </c:spPr>
  <c:txPr>
    <a:bodyPr/>
    <a:lstStyle/>
    <a:p>
      <a:pPr>
        <a:defRPr sz="10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nl-NL" sz="1400" b="1" i="0" u="none" strike="noStrike" baseline="0">
                <a:effectLst/>
              </a:rPr>
              <a:t>verwachte </a:t>
            </a:r>
            <a:r>
              <a:rPr lang="nl-NL" sz="1400"/>
              <a:t>ontwikkeling aantallen </a:t>
            </a:r>
          </a:p>
        </c:rich>
      </c:tx>
      <c:layout>
        <c:manualLayout>
          <c:xMode val="edge"/>
          <c:yMode val="edge"/>
          <c:x val="0.17911705355816532"/>
          <c:y val="2.8616313301670821E-2"/>
        </c:manualLayout>
      </c:layout>
      <c:overlay val="0"/>
      <c:spPr>
        <a:noFill/>
        <a:ln w="25400">
          <a:noFill/>
        </a:ln>
      </c:spPr>
    </c:title>
    <c:autoTitleDeleted val="0"/>
    <c:plotArea>
      <c:layout>
        <c:manualLayout>
          <c:layoutTarget val="inner"/>
          <c:xMode val="edge"/>
          <c:yMode val="edge"/>
          <c:x val="0.10311411386377473"/>
          <c:y val="0.11281722028123968"/>
          <c:w val="0.78866533071540867"/>
          <c:h val="0.71826302246693829"/>
        </c:manualLayout>
      </c:layout>
      <c:lineChart>
        <c:grouping val="standard"/>
        <c:varyColors val="0"/>
        <c:ser>
          <c:idx val="0"/>
          <c:order val="0"/>
          <c:tx>
            <c:strRef>
              <c:f>'rekenblad uitzet'!$K$5</c:f>
              <c:strCache>
                <c:ptCount val="1"/>
                <c:pt idx="0">
                  <c:v>totale populatie (aantal/ha)</c:v>
                </c:pt>
              </c:strCache>
            </c:strRef>
          </c:tx>
          <c:spPr>
            <a:ln w="38100">
              <a:solidFill>
                <a:schemeClr val="tx1"/>
              </a:solidFill>
              <a:prstDash val="solid"/>
            </a:ln>
          </c:spPr>
          <c:marker>
            <c:symbol val="circle"/>
            <c:size val="9"/>
            <c:spPr>
              <a:solidFill>
                <a:schemeClr val="tx1"/>
              </a:solidFill>
              <a:ln>
                <a:solidFill>
                  <a:schemeClr val="tx1"/>
                </a:solidFill>
                <a:prstDash val="solid"/>
              </a:ln>
            </c:spPr>
          </c:marker>
          <c:cat>
            <c:numRef>
              <c:f>'rekenblad uitzet'!$J$6:$J$38</c:f>
              <c:numCache>
                <c:formatCode>General</c:formatCode>
                <c:ptCount val="3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numCache>
            </c:numRef>
          </c:cat>
          <c:val>
            <c:numRef>
              <c:f>'rekenblad uitzet'!$K$6:$K$38</c:f>
              <c:numCache>
                <c:formatCode>0.0</c:formatCode>
                <c:ptCount val="33"/>
                <c:pt idx="0">
                  <c:v>1.6166666666666665</c:v>
                </c:pt>
                <c:pt idx="1">
                  <c:v>1.5786666666666667</c:v>
                </c:pt>
                <c:pt idx="2">
                  <c:v>1.5443733333333334</c:v>
                </c:pt>
                <c:pt idx="3">
                  <c:v>1.5134858666666666</c:v>
                </c:pt>
                <c:pt idx="4">
                  <c:v>1.4832161493333331</c:v>
                </c:pt>
                <c:pt idx="5">
                  <c:v>1.4535518263466665</c:v>
                </c:pt>
                <c:pt idx="6">
                  <c:v>1.4244807898197329</c:v>
                </c:pt>
                <c:pt idx="7">
                  <c:v>1.3959911740233384</c:v>
                </c:pt>
                <c:pt idx="8">
                  <c:v>1.3680713505428717</c:v>
                </c:pt>
                <c:pt idx="9">
                  <c:v>1.2499618677899569</c:v>
                </c:pt>
                <c:pt idx="10">
                  <c:v>0.93910625484667787</c:v>
                </c:pt>
                <c:pt idx="11">
                  <c:v>0.57729647904476844</c:v>
                </c:pt>
                <c:pt idx="12">
                  <c:v>0.21557648936921028</c:v>
                </c:pt>
                <c:pt idx="13">
                  <c:v>0.21126495958182609</c:v>
                </c:pt>
                <c:pt idx="14">
                  <c:v>0.19013846362364348</c:v>
                </c:pt>
                <c:pt idx="15">
                  <c:v>0.13309692453655042</c:v>
                </c:pt>
                <c:pt idx="16">
                  <c:v>6.654846226827521E-2</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ser>
        <c:dLbls>
          <c:showLegendKey val="0"/>
          <c:showVal val="0"/>
          <c:showCatName val="0"/>
          <c:showSerName val="0"/>
          <c:showPercent val="0"/>
          <c:showBubbleSize val="0"/>
        </c:dLbls>
        <c:marker val="1"/>
        <c:smooth val="0"/>
        <c:axId val="195116416"/>
        <c:axId val="195126784"/>
      </c:lineChart>
      <c:catAx>
        <c:axId val="195116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25" b="0" i="0" u="none" strike="noStrike" baseline="0">
                <a:solidFill>
                  <a:srgbClr val="000000"/>
                </a:solidFill>
                <a:latin typeface="Arial"/>
                <a:ea typeface="Arial"/>
                <a:cs typeface="Arial"/>
              </a:defRPr>
            </a:pPr>
            <a:endParaRPr lang="nl-NL"/>
          </a:p>
        </c:txPr>
        <c:crossAx val="195126784"/>
        <c:crosses val="autoZero"/>
        <c:auto val="1"/>
        <c:lblAlgn val="ctr"/>
        <c:lblOffset val="100"/>
        <c:tickLblSkip val="1"/>
        <c:tickMarkSkip val="1"/>
        <c:noMultiLvlLbl val="0"/>
      </c:catAx>
      <c:valAx>
        <c:axId val="195126784"/>
        <c:scaling>
          <c:orientation val="minMax"/>
        </c:scaling>
        <c:delete val="0"/>
        <c:axPos val="l"/>
        <c:majorGridlines>
          <c:spPr>
            <a:ln w="3175">
              <a:solidFill>
                <a:schemeClr val="bg1">
                  <a:lumMod val="85000"/>
                </a:schemeClr>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sz="1200"/>
                  <a:t>aantal karpers</a:t>
                </a:r>
                <a:r>
                  <a:rPr lang="en-US" sz="1200" baseline="0"/>
                  <a:t> per hectare</a:t>
                </a:r>
                <a:endParaRPr lang="en-US" sz="1200"/>
              </a:p>
            </c:rich>
          </c:tx>
          <c:layout>
            <c:manualLayout>
              <c:xMode val="edge"/>
              <c:yMode val="edge"/>
              <c:x val="2.2719979769970616E-2"/>
              <c:y val="0.29287725267611148"/>
            </c:manualLayout>
          </c:layout>
          <c:overlay val="0"/>
          <c:spPr>
            <a:noFill/>
            <a:ln w="25400">
              <a:noFill/>
            </a:ln>
          </c:spPr>
        </c:title>
        <c:numFmt formatCode="0.0" sourceLinked="1"/>
        <c:majorTickMark val="out"/>
        <c:minorTickMark val="none"/>
        <c:tickLblPos val="nextTo"/>
        <c:spPr>
          <a:ln w="3175">
            <a:solidFill>
              <a:schemeClr val="bg1">
                <a:lumMod val="85000"/>
              </a:schemeClr>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195116416"/>
        <c:crosses val="autoZero"/>
        <c:crossBetween val="between"/>
      </c:valAx>
      <c:spPr>
        <a:solidFill>
          <a:schemeClr val="bg1">
            <a:lumMod val="95000"/>
          </a:schemeClr>
        </a:solidFill>
        <a:ln w="12700">
          <a:solidFill>
            <a:srgbClr val="808080"/>
          </a:solidFill>
          <a:prstDash val="solid"/>
        </a:ln>
      </c:spPr>
    </c:plotArea>
    <c:legend>
      <c:legendPos val="b"/>
      <c:layout/>
      <c:overlay val="0"/>
      <c:spPr>
        <a:solidFill>
          <a:srgbClr val="FFFFFF"/>
        </a:solidFill>
        <a:ln w="3175">
          <a:solidFill>
            <a:srgbClr val="000000"/>
          </a:solidFill>
          <a:prstDash val="solid"/>
        </a:ln>
      </c:spPr>
      <c:txPr>
        <a:bodyPr/>
        <a:lstStyle/>
        <a:p>
          <a:pPr>
            <a:defRPr sz="94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noFill/>
      <a:prstDash val="solid"/>
    </a:ln>
  </c:spPr>
  <c:txPr>
    <a:bodyPr/>
    <a:lstStyle/>
    <a:p>
      <a:pPr>
        <a:defRPr sz="10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8"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nl-NL" sz="1400"/>
              <a:t>verwachte ontwikkeling karperpopulatie in kilogrammen</a:t>
            </a:r>
          </a:p>
        </c:rich>
      </c:tx>
      <c:layout>
        <c:manualLayout>
          <c:xMode val="edge"/>
          <c:yMode val="edge"/>
          <c:x val="0.17124263950745053"/>
          <c:y val="2.8613897068722721E-2"/>
        </c:manualLayout>
      </c:layout>
      <c:overlay val="0"/>
      <c:spPr>
        <a:noFill/>
        <a:ln w="25400">
          <a:noFill/>
        </a:ln>
      </c:spPr>
    </c:title>
    <c:autoTitleDeleted val="0"/>
    <c:plotArea>
      <c:layout>
        <c:manualLayout>
          <c:layoutTarget val="inner"/>
          <c:xMode val="edge"/>
          <c:yMode val="edge"/>
          <c:x val="0.10311411386377473"/>
          <c:y val="0.11281722028123968"/>
          <c:w val="0.78890942504396244"/>
          <c:h val="0.72013364628356658"/>
        </c:manualLayout>
      </c:layout>
      <c:barChart>
        <c:barDir val="col"/>
        <c:grouping val="stacked"/>
        <c:varyColors val="0"/>
        <c:ser>
          <c:idx val="2"/>
          <c:order val="0"/>
          <c:tx>
            <c:strRef>
              <c:f>'rekenblad uitzet'!$I$5</c:f>
              <c:strCache>
                <c:ptCount val="1"/>
                <c:pt idx="0">
                  <c:v>kg totaal</c:v>
                </c:pt>
              </c:strCache>
            </c:strRef>
          </c:tx>
          <c:spPr>
            <a:solidFill>
              <a:schemeClr val="tx1"/>
            </a:solidFill>
            <a:ln w="12700">
              <a:solidFill>
                <a:srgbClr val="000000"/>
              </a:solidFill>
              <a:prstDash val="solid"/>
            </a:ln>
          </c:spPr>
          <c:invertIfNegative val="0"/>
          <c:cat>
            <c:numRef>
              <c:f>'rekenblad uitzet'!$J$6:$J$38</c:f>
              <c:numCache>
                <c:formatCode>General</c:formatCode>
                <c:ptCount val="3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numCache>
            </c:numRef>
          </c:cat>
          <c:val>
            <c:numRef>
              <c:f>'rekenblad uitzet'!$I$6:$I$38</c:f>
              <c:numCache>
                <c:formatCode>0.0</c:formatCode>
                <c:ptCount val="33"/>
                <c:pt idx="0">
                  <c:v>21.993326055212052</c:v>
                </c:pt>
                <c:pt idx="1">
                  <c:v>24.657310763748306</c:v>
                </c:pt>
                <c:pt idx="2">
                  <c:v>28.039025445948223</c:v>
                </c:pt>
                <c:pt idx="3">
                  <c:v>31.139941087735277</c:v>
                </c:pt>
                <c:pt idx="4">
                  <c:v>33.856288729072034</c:v>
                </c:pt>
                <c:pt idx="5">
                  <c:v>36.173740212802713</c:v>
                </c:pt>
                <c:pt idx="6">
                  <c:v>38.099703076449615</c:v>
                </c:pt>
                <c:pt idx="7">
                  <c:v>39.656077527293135</c:v>
                </c:pt>
                <c:pt idx="8">
                  <c:v>40.873406693531969</c:v>
                </c:pt>
                <c:pt idx="9">
                  <c:v>38.842425965944244</c:v>
                </c:pt>
                <c:pt idx="10">
                  <c:v>29.909510225535275</c:v>
                </c:pt>
                <c:pt idx="11">
                  <c:v>18.518366767427295</c:v>
                </c:pt>
                <c:pt idx="12">
                  <c:v>6.4746828707292714</c:v>
                </c:pt>
                <c:pt idx="13">
                  <c:v>6.6174385508342208</c:v>
                </c:pt>
                <c:pt idx="14">
                  <c:v>6.1685107544346742</c:v>
                </c:pt>
                <c:pt idx="15">
                  <c:v>4.4467965596527765</c:v>
                </c:pt>
                <c:pt idx="16">
                  <c:v>2.2789157209998216</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er>
        <c:dLbls>
          <c:showLegendKey val="0"/>
          <c:showVal val="0"/>
          <c:showCatName val="0"/>
          <c:showSerName val="0"/>
          <c:showPercent val="0"/>
          <c:showBubbleSize val="0"/>
        </c:dLbls>
        <c:gapWidth val="150"/>
        <c:overlap val="100"/>
        <c:axId val="195143552"/>
        <c:axId val="195145088"/>
      </c:barChart>
      <c:catAx>
        <c:axId val="195143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25" b="0" i="0" u="none" strike="noStrike" baseline="0">
                <a:solidFill>
                  <a:srgbClr val="000000"/>
                </a:solidFill>
                <a:latin typeface="Arial"/>
                <a:ea typeface="Arial"/>
                <a:cs typeface="Arial"/>
              </a:defRPr>
            </a:pPr>
            <a:endParaRPr lang="nl-NL"/>
          </a:p>
        </c:txPr>
        <c:crossAx val="195145088"/>
        <c:crosses val="autoZero"/>
        <c:auto val="1"/>
        <c:lblAlgn val="ctr"/>
        <c:lblOffset val="100"/>
        <c:tickLblSkip val="1"/>
        <c:tickMarkSkip val="1"/>
        <c:noMultiLvlLbl val="0"/>
      </c:catAx>
      <c:valAx>
        <c:axId val="195145088"/>
        <c:scaling>
          <c:orientation val="minMax"/>
        </c:scaling>
        <c:delete val="0"/>
        <c:axPos val="l"/>
        <c:majorGridlines>
          <c:spPr>
            <a:ln w="3175">
              <a:solidFill>
                <a:schemeClr val="bg1">
                  <a:lumMod val="85000"/>
                </a:schemeClr>
              </a:solidFill>
              <a:prstDash val="solid"/>
            </a:ln>
          </c:spPr>
        </c:majorGridlines>
        <c:title>
          <c:tx>
            <c:rich>
              <a:bodyPr/>
              <a:lstStyle/>
              <a:p>
                <a:pPr>
                  <a:defRPr sz="1200" b="1" i="0" u="none" strike="noStrike" baseline="0">
                    <a:solidFill>
                      <a:srgbClr val="000000"/>
                    </a:solidFill>
                    <a:latin typeface="Arial"/>
                    <a:ea typeface="Arial"/>
                    <a:cs typeface="Arial"/>
                  </a:defRPr>
                </a:pPr>
                <a:r>
                  <a:rPr lang="nl-NL" sz="1200"/>
                  <a:t>totale biomassa karper (kg)</a:t>
                </a:r>
              </a:p>
            </c:rich>
          </c:tx>
          <c:layout>
            <c:manualLayout>
              <c:xMode val="edge"/>
              <c:yMode val="edge"/>
              <c:x val="2.2719979769970616E-2"/>
              <c:y val="0.29287725267611148"/>
            </c:manualLayout>
          </c:layout>
          <c:overlay val="0"/>
          <c:spPr>
            <a:noFill/>
            <a:ln w="25400">
              <a:noFill/>
            </a:ln>
          </c:spPr>
        </c:title>
        <c:numFmt formatCode="0.0" sourceLinked="1"/>
        <c:majorTickMark val="out"/>
        <c:minorTickMark val="none"/>
        <c:tickLblPos val="nextTo"/>
        <c:spPr>
          <a:ln w="3175">
            <a:solidFill>
              <a:schemeClr val="bg1">
                <a:lumMod val="75000"/>
              </a:schemeClr>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195143552"/>
        <c:crosses val="autoZero"/>
        <c:crossBetween val="between"/>
      </c:valAx>
      <c:spPr>
        <a:solidFill>
          <a:schemeClr val="bg1">
            <a:lumMod val="95000"/>
          </a:schemeClr>
        </a:solidFill>
        <a:ln w="12700">
          <a:solidFill>
            <a:srgbClr val="808080"/>
          </a:solidFill>
          <a:prstDash val="solid"/>
        </a:ln>
      </c:spPr>
    </c:plotArea>
    <c:legend>
      <c:legendPos val="b"/>
      <c:layout/>
      <c:overlay val="0"/>
      <c:spPr>
        <a:solidFill>
          <a:srgbClr val="FFFFFF"/>
        </a:solidFill>
        <a:ln w="3175">
          <a:solidFill>
            <a:srgbClr val="000000"/>
          </a:solidFill>
          <a:prstDash val="solid"/>
        </a:ln>
      </c:spPr>
      <c:txPr>
        <a:bodyPr/>
        <a:lstStyle/>
        <a:p>
          <a:pPr>
            <a:defRPr sz="94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noFill/>
      <a:prstDash val="solid"/>
    </a:ln>
  </c:spPr>
  <c:txPr>
    <a:bodyPr/>
    <a:lstStyle/>
    <a:p>
      <a:pPr>
        <a:defRPr sz="10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nl-NL" sz="1400" b="1" i="0" u="none" strike="noStrike" baseline="0">
                <a:effectLst/>
              </a:rPr>
              <a:t>verwachte </a:t>
            </a:r>
            <a:r>
              <a:rPr lang="nl-NL" sz="1400"/>
              <a:t>ontwikkeling karperpopulatie in aantallen </a:t>
            </a:r>
          </a:p>
        </c:rich>
      </c:tx>
      <c:layout>
        <c:manualLayout>
          <c:xMode val="edge"/>
          <c:yMode val="edge"/>
          <c:x val="0.17911705355816532"/>
          <c:y val="2.8616313301670821E-2"/>
        </c:manualLayout>
      </c:layout>
      <c:overlay val="0"/>
      <c:spPr>
        <a:noFill/>
        <a:ln w="25400">
          <a:noFill/>
        </a:ln>
      </c:spPr>
    </c:title>
    <c:autoTitleDeleted val="0"/>
    <c:plotArea>
      <c:layout>
        <c:manualLayout>
          <c:layoutTarget val="inner"/>
          <c:xMode val="edge"/>
          <c:yMode val="edge"/>
          <c:x val="0.10311411386377473"/>
          <c:y val="0.11281722028123968"/>
          <c:w val="0.78866533071540867"/>
          <c:h val="0.71826302246693829"/>
        </c:manualLayout>
      </c:layout>
      <c:lineChart>
        <c:grouping val="standard"/>
        <c:varyColors val="0"/>
        <c:ser>
          <c:idx val="0"/>
          <c:order val="0"/>
          <c:tx>
            <c:strRef>
              <c:f>'rekenblad uitzet'!$H$5</c:f>
              <c:strCache>
                <c:ptCount val="1"/>
                <c:pt idx="0">
                  <c:v>totaal aantal</c:v>
                </c:pt>
              </c:strCache>
            </c:strRef>
          </c:tx>
          <c:spPr>
            <a:ln w="38100">
              <a:solidFill>
                <a:schemeClr val="tx1"/>
              </a:solidFill>
              <a:prstDash val="solid"/>
            </a:ln>
          </c:spPr>
          <c:marker>
            <c:symbol val="circle"/>
            <c:size val="9"/>
            <c:spPr>
              <a:solidFill>
                <a:schemeClr val="tx1"/>
              </a:solidFill>
              <a:ln>
                <a:solidFill>
                  <a:schemeClr val="tx1"/>
                </a:solidFill>
                <a:prstDash val="solid"/>
              </a:ln>
            </c:spPr>
          </c:marker>
          <c:cat>
            <c:numRef>
              <c:f>'rekenblad uitzet'!$J$6:$J$38</c:f>
              <c:numCache>
                <c:formatCode>General</c:formatCode>
                <c:ptCount val="3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numCache>
            </c:numRef>
          </c:cat>
          <c:val>
            <c:numRef>
              <c:f>'rekenblad uitzet'!$H$6:$H$38</c:f>
              <c:numCache>
                <c:formatCode>0</c:formatCode>
                <c:ptCount val="33"/>
                <c:pt idx="0">
                  <c:v>4.8499999999999996</c:v>
                </c:pt>
                <c:pt idx="1">
                  <c:v>4.7359999999999998</c:v>
                </c:pt>
                <c:pt idx="2">
                  <c:v>4.6331199999999999</c:v>
                </c:pt>
                <c:pt idx="3">
                  <c:v>4.5404575999999999</c:v>
                </c:pt>
                <c:pt idx="4">
                  <c:v>4.4496484479999996</c:v>
                </c:pt>
                <c:pt idx="5">
                  <c:v>4.3606554790399992</c:v>
                </c:pt>
                <c:pt idx="6">
                  <c:v>4.2734423694591985</c:v>
                </c:pt>
                <c:pt idx="7">
                  <c:v>4.1879735220700152</c:v>
                </c:pt>
                <c:pt idx="8">
                  <c:v>4.104214051628615</c:v>
                </c:pt>
                <c:pt idx="9">
                  <c:v>3.7498856033698709</c:v>
                </c:pt>
                <c:pt idx="10">
                  <c:v>2.8173187645400337</c:v>
                </c:pt>
                <c:pt idx="11">
                  <c:v>1.7318894371343054</c:v>
                </c:pt>
                <c:pt idx="12">
                  <c:v>0.64672946810763088</c:v>
                </c:pt>
                <c:pt idx="13">
                  <c:v>0.63379487874547824</c:v>
                </c:pt>
                <c:pt idx="14">
                  <c:v>0.57041539087093041</c:v>
                </c:pt>
                <c:pt idx="15">
                  <c:v>0.39929077360965126</c:v>
                </c:pt>
                <c:pt idx="16">
                  <c:v>0.19964538680482563</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ser>
        <c:dLbls>
          <c:showLegendKey val="0"/>
          <c:showVal val="0"/>
          <c:showCatName val="0"/>
          <c:showSerName val="0"/>
          <c:showPercent val="0"/>
          <c:showBubbleSize val="0"/>
        </c:dLbls>
        <c:marker val="1"/>
        <c:smooth val="0"/>
        <c:axId val="195522560"/>
        <c:axId val="195524480"/>
      </c:lineChart>
      <c:catAx>
        <c:axId val="195522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25" b="0" i="0" u="none" strike="noStrike" baseline="0">
                <a:solidFill>
                  <a:srgbClr val="000000"/>
                </a:solidFill>
                <a:latin typeface="Arial"/>
                <a:ea typeface="Arial"/>
                <a:cs typeface="Arial"/>
              </a:defRPr>
            </a:pPr>
            <a:endParaRPr lang="nl-NL"/>
          </a:p>
        </c:txPr>
        <c:crossAx val="195524480"/>
        <c:crosses val="autoZero"/>
        <c:auto val="1"/>
        <c:lblAlgn val="ctr"/>
        <c:lblOffset val="100"/>
        <c:tickLblSkip val="1"/>
        <c:tickMarkSkip val="1"/>
        <c:noMultiLvlLbl val="0"/>
      </c:catAx>
      <c:valAx>
        <c:axId val="195524480"/>
        <c:scaling>
          <c:orientation val="minMax"/>
        </c:scaling>
        <c:delete val="0"/>
        <c:axPos val="l"/>
        <c:majorGridlines>
          <c:spPr>
            <a:ln w="3175">
              <a:solidFill>
                <a:schemeClr val="bg1">
                  <a:lumMod val="85000"/>
                </a:schemeClr>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sz="1200"/>
                  <a:t>totaal aantal karpers</a:t>
                </a:r>
                <a:r>
                  <a:rPr lang="en-US" sz="1200" baseline="0"/>
                  <a:t> </a:t>
                </a:r>
                <a:endParaRPr lang="en-US" sz="1200"/>
              </a:p>
            </c:rich>
          </c:tx>
          <c:layout>
            <c:manualLayout>
              <c:xMode val="edge"/>
              <c:yMode val="edge"/>
              <c:x val="2.2719979769970616E-2"/>
              <c:y val="0.29287725267611148"/>
            </c:manualLayout>
          </c:layout>
          <c:overlay val="0"/>
          <c:spPr>
            <a:noFill/>
            <a:ln w="25400">
              <a:noFill/>
            </a:ln>
          </c:spPr>
        </c:title>
        <c:numFmt formatCode="0" sourceLinked="0"/>
        <c:majorTickMark val="out"/>
        <c:minorTickMark val="none"/>
        <c:tickLblPos val="nextTo"/>
        <c:spPr>
          <a:ln w="3175">
            <a:solidFill>
              <a:schemeClr val="bg1">
                <a:lumMod val="85000"/>
              </a:schemeClr>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195522560"/>
        <c:crosses val="autoZero"/>
        <c:crossBetween val="between"/>
      </c:valAx>
      <c:spPr>
        <a:solidFill>
          <a:schemeClr val="bg1">
            <a:lumMod val="95000"/>
          </a:schemeClr>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4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noFill/>
      <a:prstDash val="solid"/>
    </a:ln>
  </c:spPr>
  <c:txPr>
    <a:bodyPr/>
    <a:lstStyle/>
    <a:p>
      <a:pPr>
        <a:defRPr sz="10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8"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5</xdr:col>
      <xdr:colOff>11604</xdr:colOff>
      <xdr:row>3</xdr:row>
      <xdr:rowOff>13613</xdr:rowOff>
    </xdr:from>
    <xdr:to>
      <xdr:col>19</xdr:col>
      <xdr:colOff>48986</xdr:colOff>
      <xdr:row>38</xdr:row>
      <xdr:rowOff>176894</xdr:rowOff>
    </xdr:to>
    <xdr:graphicFrame macro="">
      <xdr:nvGraphicFramePr>
        <xdr:cNvPr id="8222"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24493</xdr:colOff>
      <xdr:row>3</xdr:row>
      <xdr:rowOff>8171</xdr:rowOff>
    </xdr:from>
    <xdr:to>
      <xdr:col>33</xdr:col>
      <xdr:colOff>400046</xdr:colOff>
      <xdr:row>38</xdr:row>
      <xdr:rowOff>160571</xdr:rowOff>
    </xdr:to>
    <xdr:graphicFrame macro="">
      <xdr:nvGraphicFramePr>
        <xdr:cNvPr id="4"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35</xdr:col>
      <xdr:colOff>38818</xdr:colOff>
      <xdr:row>3</xdr:row>
      <xdr:rowOff>5</xdr:rowOff>
    </xdr:from>
    <xdr:to>
      <xdr:col>47</xdr:col>
      <xdr:colOff>152395</xdr:colOff>
      <xdr:row>38</xdr:row>
      <xdr:rowOff>163286</xdr:rowOff>
    </xdr:to>
    <xdr:graphicFrame macro="">
      <xdr:nvGraphicFramePr>
        <xdr:cNvPr id="8"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47</xdr:col>
      <xdr:colOff>71474</xdr:colOff>
      <xdr:row>3</xdr:row>
      <xdr:rowOff>21778</xdr:rowOff>
    </xdr:from>
    <xdr:to>
      <xdr:col>59</xdr:col>
      <xdr:colOff>500739</xdr:colOff>
      <xdr:row>38</xdr:row>
      <xdr:rowOff>174178</xdr:rowOff>
    </xdr:to>
    <xdr:graphicFrame macro="">
      <xdr:nvGraphicFramePr>
        <xdr:cNvPr id="9" name="Grafiek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323850</xdr:colOff>
      <xdr:row>1</xdr:row>
      <xdr:rowOff>85725</xdr:rowOff>
    </xdr:from>
    <xdr:to>
      <xdr:col>0</xdr:col>
      <xdr:colOff>400050</xdr:colOff>
      <xdr:row>2</xdr:row>
      <xdr:rowOff>114300</xdr:rowOff>
    </xdr:to>
    <xdr:sp macro="" textlink="">
      <xdr:nvSpPr>
        <xdr:cNvPr id="3161" name="Text Box 1"/>
        <xdr:cNvSpPr txBox="1">
          <a:spLocks noChangeArrowheads="1"/>
        </xdr:cNvSpPr>
      </xdr:nvSpPr>
      <xdr:spPr bwMode="auto">
        <a:xfrm>
          <a:off x="323850" y="24765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28575</xdr:colOff>
      <xdr:row>8</xdr:row>
      <xdr:rowOff>127635</xdr:rowOff>
    </xdr:from>
    <xdr:to>
      <xdr:col>18</xdr:col>
      <xdr:colOff>165735</xdr:colOff>
      <xdr:row>30</xdr:row>
      <xdr:rowOff>3810</xdr:rowOff>
    </xdr:to>
    <xdr:sp macro="" textlink="">
      <xdr:nvSpPr>
        <xdr:cNvPr id="3074" name="Text Box 2"/>
        <xdr:cNvSpPr txBox="1">
          <a:spLocks noChangeArrowheads="1"/>
        </xdr:cNvSpPr>
      </xdr:nvSpPr>
      <xdr:spPr bwMode="auto">
        <a:xfrm>
          <a:off x="28575" y="1423035"/>
          <a:ext cx="11090910" cy="3438525"/>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nl-NL" sz="1000" b="1" i="0" u="none" strike="noStrike" baseline="0">
              <a:solidFill>
                <a:srgbClr val="000000"/>
              </a:solidFill>
              <a:latin typeface="Arial"/>
              <a:cs typeface="Arial"/>
            </a:rPr>
            <a:t>Groei, gewicht en sterfte</a:t>
          </a:r>
        </a:p>
        <a:p>
          <a:pPr algn="l" rtl="0">
            <a:defRPr sz="1000"/>
          </a:pPr>
          <a:r>
            <a:rPr lang="nl-NL" sz="1000" b="0" i="0" u="none" strike="noStrike" baseline="0">
              <a:solidFill>
                <a:srgbClr val="000000"/>
              </a:solidFill>
              <a:latin typeface="Arial"/>
              <a:cs typeface="Arial"/>
            </a:rPr>
            <a:t>Er is uitgegaan van een gemiddelde groeisnelheid volgens PISCARIA en de lengtegewichtrelatie volgens Klein Breteler &amp; De Laak (2003).  Daarnaast is de aanname dat:</a:t>
          </a:r>
        </a:p>
        <a:p>
          <a:pPr marL="171450" indent="-171450" algn="l" rtl="0">
            <a:buFont typeface="Arial" panose="020B0604020202020204" pitchFamily="34" charset="0"/>
            <a:buChar char="•"/>
            <a:defRPr sz="1000"/>
          </a:pPr>
          <a:r>
            <a:rPr lang="nl-NL" sz="1000" b="0" i="0" u="none" strike="noStrike" baseline="0">
              <a:solidFill>
                <a:srgbClr val="000000"/>
              </a:solidFill>
              <a:latin typeface="Arial"/>
              <a:cs typeface="Arial"/>
            </a:rPr>
            <a:t>door de jaarlijkse uitzetting een gevarieerde bestandsopbouw aanwezig is; </a:t>
          </a:r>
        </a:p>
        <a:p>
          <a:pPr marL="171450" indent="-171450" algn="l" rtl="0">
            <a:buFont typeface="Arial" panose="020B0604020202020204" pitchFamily="34" charset="0"/>
            <a:buChar char="•"/>
            <a:defRPr sz="1000"/>
          </a:pPr>
          <a:r>
            <a:rPr lang="nl-NL" sz="1000" b="0" i="0" u="none" strike="noStrike" baseline="0">
              <a:solidFill>
                <a:srgbClr val="000000"/>
              </a:solidFill>
              <a:latin typeface="Arial"/>
              <a:cs typeface="Arial"/>
            </a:rPr>
            <a:t>dat de natuurlijke sterfte over de gehele populatie jaarlijks in totaal (gemiddeld) 7,5% is, waarbij de sterfte over de jaarklassen een badkuipmodel heeft (hogere sterfte de eerste 3 jaarklassen en hogere sterfte de laatste 3 jaar jaarklassen) (Quak, 2014); </a:t>
          </a:r>
        </a:p>
        <a:p>
          <a:pPr marL="171450" indent="-171450" algn="l" rtl="0">
            <a:buFont typeface="Arial" panose="020B0604020202020204" pitchFamily="34" charset="0"/>
            <a:buChar char="•"/>
            <a:defRPr sz="1000"/>
          </a:pPr>
          <a:r>
            <a:rPr lang="nl-NL" sz="1000" b="0" i="0" u="none" strike="noStrike" baseline="0">
              <a:solidFill>
                <a:srgbClr val="000000"/>
              </a:solidFill>
              <a:latin typeface="Arial"/>
              <a:cs typeface="Arial"/>
            </a:rPr>
            <a:t>dat er sprake is van een verhoogde sterfte in het jaar na uitzet (afhankelijk van de leeftijd, conditie en beschadiging van de uitgezette vis en van het gebied waar de vis wordt uitgezet: zie hiervoor onderstaande richtlijnen) en dat de karper maximaal 20 jaar oud wordt.</a:t>
          </a:r>
        </a:p>
        <a:p>
          <a:pPr algn="l" rtl="0">
            <a:defRPr sz="1000"/>
          </a:pPr>
          <a:endParaRPr lang="nl-NL" sz="1000" b="0" i="0" u="none" strike="noStrike" baseline="0">
            <a:solidFill>
              <a:srgbClr val="000000"/>
            </a:solidFill>
            <a:latin typeface="Arial"/>
            <a:cs typeface="Arial"/>
          </a:endParaRPr>
        </a:p>
        <a:p>
          <a:pPr algn="l" rtl="0">
            <a:defRPr sz="1000"/>
          </a:pPr>
          <a:r>
            <a:rPr lang="nl-NL" sz="1000" b="0" i="0" u="none" strike="noStrike" baseline="0">
              <a:solidFill>
                <a:srgbClr val="000000"/>
              </a:solidFill>
              <a:latin typeface="Arial"/>
              <a:cs typeface="Arial"/>
            </a:rPr>
            <a:t>Toelichting: Hoe kleiner de karper hoe groter de sterfte bij uitzet. Dit is proefondervindelijk vastgesteld door de Belangenvereniging Verantwoord Karperbeheer (BVK). Daarbij komt dat kleine karper tot een gewicht van 1,0 kilo gevoelig is voor aalscholverpredatie of voor de stress als gevolg van aalscholverpredatie, in mindere mate geldt dat ook voor snoekpredatie. Uit gegevens van het BVK blijkt ook dat beschadiging of ziekte een grote invloed heeft op het overlevingspercentage. Verder is bekend dat met name jonge karper voldoende gewicht moet hebben om de winter en de lente door te komen. In voedselarme omstandigheden is de aanname dat dit lastiger is.</a:t>
          </a:r>
        </a:p>
        <a:p>
          <a:pPr algn="l" rtl="0">
            <a:defRPr sz="1000"/>
          </a:pPr>
          <a:endParaRPr lang="nl-NL" sz="1000" b="0" i="0" u="none" strike="noStrike" baseline="0">
            <a:solidFill>
              <a:srgbClr val="000000"/>
            </a:solidFill>
            <a:latin typeface="Arial"/>
            <a:cs typeface="Arial"/>
          </a:endParaRPr>
        </a:p>
        <a:p>
          <a:pPr algn="l" rtl="0">
            <a:defRPr sz="1000"/>
          </a:pPr>
          <a:r>
            <a:rPr lang="nl-NL" sz="1000" b="0" i="0" u="none" strike="noStrike" baseline="0">
              <a:solidFill>
                <a:srgbClr val="000000"/>
              </a:solidFill>
              <a:latin typeface="Arial"/>
              <a:cs typeface="Arial"/>
            </a:rPr>
            <a:t>Er is voor gekozen om deze versie uit te gaan van de getallen uit Quak (2014). </a:t>
          </a:r>
        </a:p>
        <a:p>
          <a:pPr algn="l" rtl="0">
            <a:defRPr sz="1000"/>
          </a:pPr>
          <a:endParaRPr lang="nl-NL" sz="1000" b="0" i="0" u="none" strike="noStrike" baseline="0">
            <a:solidFill>
              <a:srgbClr val="000000"/>
            </a:solidFill>
            <a:latin typeface="Arial"/>
            <a:cs typeface="Arial"/>
          </a:endParaRPr>
        </a:p>
        <a:p>
          <a:pPr algn="l" rtl="0">
            <a:defRPr sz="1000"/>
          </a:pPr>
          <a:endParaRPr lang="nl-NL" sz="1000" b="0" i="0" u="none" strike="noStrike" baseline="0">
            <a:solidFill>
              <a:srgbClr val="000000"/>
            </a:solidFill>
            <a:latin typeface="Arial"/>
            <a:cs typeface="Arial"/>
          </a:endParaRPr>
        </a:p>
        <a:p>
          <a:pPr algn="l" rtl="0">
            <a:defRPr sz="1000"/>
          </a:pPr>
          <a:endParaRPr lang="nl-NL" sz="1000" b="0" i="0" u="none" strike="noStrike" baseline="0">
            <a:solidFill>
              <a:srgbClr val="000000"/>
            </a:solidFill>
            <a:latin typeface="Arial"/>
            <a:cs typeface="Arial"/>
          </a:endParaRPr>
        </a:p>
      </xdr:txBody>
    </xdr:sp>
    <xdr:clientData/>
  </xdr:twoCellAnchor>
  <xdr:twoCellAnchor editAs="oneCell">
    <xdr:from>
      <xdr:col>0</xdr:col>
      <xdr:colOff>95250</xdr:colOff>
      <xdr:row>21</xdr:row>
      <xdr:rowOff>142875</xdr:rowOff>
    </xdr:from>
    <xdr:to>
      <xdr:col>3</xdr:col>
      <xdr:colOff>583131</xdr:colOff>
      <xdr:row>29</xdr:row>
      <xdr:rowOff>64879</xdr:rowOff>
    </xdr:to>
    <xdr:pic>
      <xdr:nvPicPr>
        <xdr:cNvPr id="5" name="Afbeelding 4"/>
        <xdr:cNvPicPr>
          <a:picLocks noChangeAspect="1"/>
        </xdr:cNvPicPr>
      </xdr:nvPicPr>
      <xdr:blipFill>
        <a:blip xmlns:r="http://schemas.openxmlformats.org/officeDocument/2006/relationships" r:embed="rId1"/>
        <a:stretch>
          <a:fillRect/>
        </a:stretch>
      </xdr:blipFill>
      <xdr:spPr>
        <a:xfrm>
          <a:off x="95250" y="3543300"/>
          <a:ext cx="2297631" cy="1217404"/>
        </a:xfrm>
        <a:prstGeom prst="rect">
          <a:avLst/>
        </a:prstGeom>
      </xdr:spPr>
    </xdr:pic>
    <xdr:clientData/>
  </xdr:twoCellAnchor>
  <xdr:twoCellAnchor editAs="oneCell">
    <xdr:from>
      <xdr:col>0</xdr:col>
      <xdr:colOff>38100</xdr:colOff>
      <xdr:row>30</xdr:row>
      <xdr:rowOff>34291</xdr:rowOff>
    </xdr:from>
    <xdr:to>
      <xdr:col>6</xdr:col>
      <xdr:colOff>60960</xdr:colOff>
      <xdr:row>48</xdr:row>
      <xdr:rowOff>101454</xdr:rowOff>
    </xdr:to>
    <xdr:pic>
      <xdr:nvPicPr>
        <xdr:cNvPr id="3" name="Afbeelding 2"/>
        <xdr:cNvPicPr>
          <a:picLocks noChangeAspect="1"/>
        </xdr:cNvPicPr>
      </xdr:nvPicPr>
      <xdr:blipFill>
        <a:blip xmlns:r="http://schemas.openxmlformats.org/officeDocument/2006/relationships" r:embed="rId2"/>
        <a:stretch>
          <a:fillRect/>
        </a:stretch>
      </xdr:blipFill>
      <xdr:spPr>
        <a:xfrm>
          <a:off x="38100" y="4892041"/>
          <a:ext cx="3661410" cy="2981813"/>
        </a:xfrm>
        <a:prstGeom prst="rect">
          <a:avLst/>
        </a:prstGeom>
      </xdr:spPr>
    </xdr:pic>
    <xdr:clientData/>
  </xdr:twoCellAnchor>
  <xdr:twoCellAnchor editAs="oneCell">
    <xdr:from>
      <xdr:col>6</xdr:col>
      <xdr:colOff>99060</xdr:colOff>
      <xdr:row>30</xdr:row>
      <xdr:rowOff>34290</xdr:rowOff>
    </xdr:from>
    <xdr:to>
      <xdr:col>12</xdr:col>
      <xdr:colOff>121920</xdr:colOff>
      <xdr:row>48</xdr:row>
      <xdr:rowOff>105698</xdr:rowOff>
    </xdr:to>
    <xdr:pic>
      <xdr:nvPicPr>
        <xdr:cNvPr id="4" name="Afbeelding 3"/>
        <xdr:cNvPicPr>
          <a:picLocks noChangeAspect="1"/>
        </xdr:cNvPicPr>
      </xdr:nvPicPr>
      <xdr:blipFill>
        <a:blip xmlns:r="http://schemas.openxmlformats.org/officeDocument/2006/relationships" r:embed="rId3"/>
        <a:stretch>
          <a:fillRect/>
        </a:stretch>
      </xdr:blipFill>
      <xdr:spPr>
        <a:xfrm>
          <a:off x="3737610" y="4892040"/>
          <a:ext cx="3680460" cy="2986058"/>
        </a:xfrm>
        <a:prstGeom prst="rect">
          <a:avLst/>
        </a:prstGeom>
      </xdr:spPr>
    </xdr:pic>
    <xdr:clientData/>
  </xdr:twoCellAnchor>
  <xdr:twoCellAnchor editAs="oneCell">
    <xdr:from>
      <xdr:col>12</xdr:col>
      <xdr:colOff>140969</xdr:colOff>
      <xdr:row>30</xdr:row>
      <xdr:rowOff>36195</xdr:rowOff>
    </xdr:from>
    <xdr:to>
      <xdr:col>18</xdr:col>
      <xdr:colOff>176860</xdr:colOff>
      <xdr:row>48</xdr:row>
      <xdr:rowOff>114300</xdr:rowOff>
    </xdr:to>
    <xdr:pic>
      <xdr:nvPicPr>
        <xdr:cNvPr id="7" name="Afbeelding 6"/>
        <xdr:cNvPicPr>
          <a:picLocks noChangeAspect="1"/>
        </xdr:cNvPicPr>
      </xdr:nvPicPr>
      <xdr:blipFill>
        <a:blip xmlns:r="http://schemas.openxmlformats.org/officeDocument/2006/relationships" r:embed="rId4"/>
        <a:stretch>
          <a:fillRect/>
        </a:stretch>
      </xdr:blipFill>
      <xdr:spPr>
        <a:xfrm>
          <a:off x="7437119" y="4893945"/>
          <a:ext cx="3693491" cy="2992755"/>
        </a:xfrm>
        <a:prstGeom prst="rect">
          <a:avLst/>
        </a:prstGeom>
      </xdr:spPr>
    </xdr:pic>
    <xdr:clientData/>
  </xdr:twoCellAnchor>
  <xdr:twoCellAnchor>
    <xdr:from>
      <xdr:col>0</xdr:col>
      <xdr:colOff>38100</xdr:colOff>
      <xdr:row>0</xdr:row>
      <xdr:rowOff>9525</xdr:rowOff>
    </xdr:from>
    <xdr:to>
      <xdr:col>18</xdr:col>
      <xdr:colOff>142875</xdr:colOff>
      <xdr:row>8</xdr:row>
      <xdr:rowOff>19050</xdr:rowOff>
    </xdr:to>
    <xdr:sp macro="" textlink="">
      <xdr:nvSpPr>
        <xdr:cNvPr id="2" name="Tekstvak 1"/>
        <xdr:cNvSpPr txBox="1"/>
      </xdr:nvSpPr>
      <xdr:spPr>
        <a:xfrm>
          <a:off x="38100" y="9525"/>
          <a:ext cx="11058525" cy="1304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Literatuurverwijzingen bij  de gekozen parameters</a:t>
          </a:r>
          <a:r>
            <a:rPr lang="nl-NL" sz="1100" b="1" baseline="0"/>
            <a:t> in het rekenblad:</a:t>
          </a:r>
          <a:endParaRPr lang="nl-NL" sz="1100" b="1"/>
        </a:p>
        <a:p>
          <a:r>
            <a:rPr lang="nl-NL" sz="1100"/>
            <a:t>[1] Overleving eerste jaar:</a:t>
          </a:r>
          <a:r>
            <a:rPr lang="nl-NL" sz="1100" baseline="0"/>
            <a:t> zie </a:t>
          </a:r>
          <a:r>
            <a:rPr lang="nl-NL" sz="1100"/>
            <a:t> "Quak, 2014. Karper in Nederland. Deel 5. Karperbeheer. Sportvisserij Nederland, Bilthoven."</a:t>
          </a:r>
        </a:p>
        <a:p>
          <a:r>
            <a:rPr lang="nl-NL" sz="1100"/>
            <a:t>[2] Groei: de Loo en k waarde zijn afgeleid uit  de groeitabel voor karper in  PISCARIA. Piscaria is de databaseapplicatie die als landelijke standaard wordt gebruikt voor de opslag en analyse van visgegevens. Voor het ontwerp van deze database is het STOWA handboek Visstandbemonstering als uitgangspunt genomen. Piscaria is ontwikkeld in een samenwerkingsverband tussen STOWA en Sportvisserij Nederland </a:t>
          </a:r>
        </a:p>
        <a:p>
          <a:r>
            <a:rPr lang="nl-NL" sz="1100"/>
            <a:t>[3] Lengte-gewichtrelatie: de a en b waarde zijn afkomstig uit "Klein Breteler, J. G. P.  &amp; G.A.J. de Laak, 2003. OVB Onderzoeksrapport. Lengte – Gewicht relaties Nederlandse vissoorten. Deelrapport I, versie 2. " </a:t>
          </a:r>
        </a:p>
      </xdr:txBody>
    </xdr:sp>
    <xdr:clientData/>
  </xdr:twoCellAnchor>
  <xdr:twoCellAnchor>
    <xdr:from>
      <xdr:col>0</xdr:col>
      <xdr:colOff>38100</xdr:colOff>
      <xdr:row>50</xdr:row>
      <xdr:rowOff>28575</xdr:rowOff>
    </xdr:from>
    <xdr:to>
      <xdr:col>18</xdr:col>
      <xdr:colOff>161925</xdr:colOff>
      <xdr:row>53</xdr:row>
      <xdr:rowOff>28575</xdr:rowOff>
    </xdr:to>
    <xdr:sp macro="" textlink="">
      <xdr:nvSpPr>
        <xdr:cNvPr id="6" name="Tekstvak 5"/>
        <xdr:cNvSpPr txBox="1"/>
      </xdr:nvSpPr>
      <xdr:spPr>
        <a:xfrm>
          <a:off x="38100" y="8124825"/>
          <a:ext cx="11077575"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De rekenhulp is opgesteld door Peter Heuts (</a:t>
          </a:r>
          <a:r>
            <a:rPr lang="nl-NL" sz="1100" u="sng">
              <a:solidFill>
                <a:schemeClr val="dk1"/>
              </a:solidFill>
              <a:effectLst/>
              <a:latin typeface="+mn-lt"/>
              <a:ea typeface="+mn-ea"/>
              <a:cs typeface="+mn-cs"/>
              <a:hlinkClick xmlns:r="http://schemas.openxmlformats.org/officeDocument/2006/relationships" r:id=""/>
            </a:rPr>
            <a:t>heuts.pgm@hdsr.nl</a:t>
          </a:r>
          <a:r>
            <a:rPr lang="nl-NL" sz="1100" u="none">
              <a:solidFill>
                <a:schemeClr val="dk1"/>
              </a:solidFill>
              <a:effectLst/>
              <a:latin typeface="+mn-lt"/>
              <a:ea typeface="+mn-ea"/>
              <a:cs typeface="+mn-cs"/>
            </a:rPr>
            <a:t>),</a:t>
          </a:r>
          <a:r>
            <a:rPr lang="nl-NL" sz="1100"/>
            <a:t> Roland van Aalderen (</a:t>
          </a:r>
          <a:r>
            <a:rPr lang="nl-NL" sz="1100" u="sng">
              <a:solidFill>
                <a:schemeClr val="dk1"/>
              </a:solidFill>
              <a:effectLst/>
              <a:latin typeface="+mn-lt"/>
              <a:ea typeface="+mn-ea"/>
              <a:cs typeface="+mn-cs"/>
              <a:hlinkClick xmlns:r="http://schemas.openxmlformats.org/officeDocument/2006/relationships" r:id=""/>
            </a:rPr>
            <a:t>aalderen@sportvisserijnederland.nl</a:t>
          </a:r>
          <a:r>
            <a:rPr lang="nl-NL" sz="1100"/>
            <a:t>) en </a:t>
          </a:r>
          <a:r>
            <a:rPr lang="nl-NL" sz="1100">
              <a:solidFill>
                <a:schemeClr val="dk1"/>
              </a:solidFill>
              <a:effectLst/>
              <a:latin typeface="+mn-lt"/>
              <a:ea typeface="+mn-ea"/>
              <a:cs typeface="+mn-cs"/>
            </a:rPr>
            <a:t>Nico Jaarsma (</a:t>
          </a:r>
          <a:r>
            <a:rPr lang="nl-NL" sz="1100" u="sng">
              <a:solidFill>
                <a:schemeClr val="dk1"/>
              </a:solidFill>
              <a:effectLst/>
              <a:latin typeface="+mn-lt"/>
              <a:ea typeface="+mn-ea"/>
              <a:cs typeface="+mn-cs"/>
              <a:hlinkClick xmlns:r="http://schemas.openxmlformats.org/officeDocument/2006/relationships" r:id=""/>
            </a:rPr>
            <a:t>n.jaarsma@gmail.com</a:t>
          </a:r>
          <a:r>
            <a:rPr lang="nl-NL" sz="1100" u="none">
              <a:solidFill>
                <a:schemeClr val="dk1"/>
              </a:solidFill>
              <a:effectLst/>
              <a:latin typeface="+mn-lt"/>
              <a:ea typeface="+mn-ea"/>
              <a:cs typeface="+mn-cs"/>
            </a:rPr>
            <a:t>)</a:t>
          </a:r>
          <a:endParaRPr lang="nl-NL" sz="1100"/>
        </a:p>
        <a:p>
          <a:r>
            <a:rPr lang="nl-NL" sz="1100"/>
            <a:t>Meer informatie is bij hen te verkrijgen.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434340</xdr:colOff>
      <xdr:row>38</xdr:row>
      <xdr:rowOff>159081</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0" y="1"/>
          <a:ext cx="4701540" cy="662084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BH147"/>
  <sheetViews>
    <sheetView tabSelected="1" zoomScale="70" zoomScaleNormal="70" zoomScaleSheetLayoutView="70" workbookViewId="0">
      <selection activeCell="B4" sqref="B4"/>
    </sheetView>
  </sheetViews>
  <sheetFormatPr defaultRowHeight="12.75" x14ac:dyDescent="0.2"/>
  <cols>
    <col min="1" max="1" width="28.28515625" customWidth="1"/>
    <col min="2" max="3" width="13.7109375" customWidth="1"/>
    <col min="4" max="4" width="15" customWidth="1"/>
    <col min="5" max="5" width="13.7109375" customWidth="1"/>
    <col min="6" max="6" width="8.28515625" customWidth="1"/>
    <col min="7" max="34" width="6.7109375" customWidth="1"/>
    <col min="35" max="35" width="2.7109375" style="5" customWidth="1"/>
    <col min="36" max="39" width="8.85546875" style="5"/>
  </cols>
  <sheetData>
    <row r="1" spans="1:60" ht="34.5" x14ac:dyDescent="0.45">
      <c r="A1" s="99" t="s">
        <v>62</v>
      </c>
      <c r="B1" s="100"/>
      <c r="C1" s="34"/>
      <c r="D1" s="34"/>
      <c r="E1" s="34"/>
      <c r="F1" s="143" t="str">
        <f>CONCATENATE(B4," ontwikkeling karperpopulatie per hectare")</f>
        <v>'t Karpertje ontwikkeling karperpopulatie per hectare</v>
      </c>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5"/>
      <c r="AI1" s="19"/>
      <c r="AJ1" s="143" t="str">
        <f>CONCATENATE(B4," ontwikkeling karperpopulatie totale watersyteem")</f>
        <v>'t Karpertje ontwikkeling karperpopulatie totale watersyteem</v>
      </c>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5"/>
    </row>
    <row r="2" spans="1:60" ht="27.75" customHeight="1" x14ac:dyDescent="0.45">
      <c r="A2" s="101" t="s">
        <v>63</v>
      </c>
      <c r="B2" s="102"/>
      <c r="C2" s="103"/>
      <c r="D2" s="104"/>
      <c r="E2" s="34"/>
      <c r="F2" s="94"/>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6"/>
      <c r="AI2" s="19"/>
      <c r="AJ2" s="94"/>
      <c r="AK2" s="95"/>
      <c r="AL2" s="95"/>
      <c r="AM2" s="95"/>
      <c r="AN2" s="95"/>
      <c r="AO2" s="95"/>
      <c r="AP2" s="95"/>
      <c r="AQ2" s="95"/>
      <c r="AR2" s="95"/>
      <c r="AS2" s="95"/>
      <c r="AT2" s="95"/>
      <c r="AU2" s="95"/>
      <c r="AV2" s="95"/>
      <c r="AW2" s="95"/>
      <c r="AX2" s="95"/>
      <c r="AY2" s="95"/>
      <c r="AZ2" s="95"/>
      <c r="BA2" s="95"/>
      <c r="BB2" s="95"/>
      <c r="BC2" s="95"/>
      <c r="BD2" s="95"/>
      <c r="BE2" s="95"/>
      <c r="BF2" s="95"/>
      <c r="BG2" s="95"/>
      <c r="BH2" s="96"/>
    </row>
    <row r="3" spans="1:60" ht="7.5" customHeight="1" x14ac:dyDescent="0.45">
      <c r="A3" s="56"/>
      <c r="B3" s="55"/>
      <c r="C3" s="34"/>
      <c r="D3" s="34"/>
      <c r="E3" s="34"/>
      <c r="F3" s="94"/>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6"/>
      <c r="AI3" s="19"/>
      <c r="AJ3" s="94"/>
      <c r="AK3" s="95"/>
      <c r="AL3" s="95"/>
      <c r="AM3" s="95"/>
      <c r="AN3" s="95"/>
      <c r="AO3" s="95"/>
      <c r="AP3" s="95"/>
      <c r="AQ3" s="95"/>
      <c r="AR3" s="95"/>
      <c r="AS3" s="95"/>
      <c r="AT3" s="95"/>
      <c r="AU3" s="95"/>
      <c r="AV3" s="95"/>
      <c r="AW3" s="95"/>
      <c r="AX3" s="95"/>
      <c r="AY3" s="95"/>
      <c r="AZ3" s="95"/>
      <c r="BA3" s="95"/>
      <c r="BB3" s="95"/>
      <c r="BC3" s="95"/>
      <c r="BD3" s="95"/>
      <c r="BE3" s="95"/>
      <c r="BF3" s="95"/>
      <c r="BG3" s="95"/>
      <c r="BH3" s="96"/>
    </row>
    <row r="4" spans="1:60" s="6" customFormat="1" ht="15" x14ac:dyDescent="0.2">
      <c r="A4" s="35" t="s">
        <v>20</v>
      </c>
      <c r="B4" s="79" t="s">
        <v>50</v>
      </c>
      <c r="C4" s="36"/>
      <c r="D4" s="98"/>
      <c r="E4" s="36"/>
      <c r="F4" s="65"/>
      <c r="G4" s="66" t="s">
        <v>30</v>
      </c>
      <c r="H4" s="67"/>
      <c r="I4" s="67"/>
      <c r="J4" s="67"/>
      <c r="K4" s="67"/>
      <c r="L4" s="67"/>
      <c r="M4" s="67"/>
      <c r="N4" s="67"/>
      <c r="O4" s="67"/>
      <c r="P4" s="67"/>
      <c r="Q4" s="67"/>
      <c r="R4" s="67"/>
      <c r="S4" s="67"/>
      <c r="T4" s="67"/>
      <c r="U4" s="67"/>
      <c r="V4" s="67"/>
      <c r="W4" s="67"/>
      <c r="X4" s="67"/>
      <c r="Y4" s="67"/>
      <c r="Z4" s="67"/>
      <c r="AA4" s="67"/>
      <c r="AB4" s="67"/>
      <c r="AC4" s="67"/>
      <c r="AD4" s="67"/>
      <c r="AE4" s="67"/>
      <c r="AF4" s="67"/>
      <c r="AG4" s="67"/>
      <c r="AH4" s="68"/>
      <c r="AI4" s="78"/>
      <c r="AJ4" s="20"/>
      <c r="AK4" s="21" t="s">
        <v>30</v>
      </c>
      <c r="AL4" s="22"/>
      <c r="AM4" s="22"/>
      <c r="AN4" s="22"/>
      <c r="AO4" s="22"/>
      <c r="AP4" s="22"/>
      <c r="AQ4" s="22"/>
      <c r="AR4" s="22"/>
      <c r="AS4" s="22"/>
      <c r="AT4" s="22"/>
      <c r="AU4" s="22"/>
      <c r="AV4" s="22"/>
      <c r="AW4" s="22"/>
      <c r="AX4" s="22"/>
      <c r="AY4" s="22"/>
      <c r="AZ4" s="22"/>
      <c r="BA4" s="22"/>
      <c r="BB4" s="22"/>
      <c r="BC4" s="22"/>
      <c r="BD4" s="22"/>
      <c r="BE4" s="22"/>
      <c r="BF4" s="22"/>
      <c r="BG4" s="22"/>
      <c r="BH4" s="23"/>
    </row>
    <row r="5" spans="1:60" ht="15" x14ac:dyDescent="0.25">
      <c r="A5" s="37" t="s">
        <v>15</v>
      </c>
      <c r="B5" s="80">
        <v>2014</v>
      </c>
      <c r="C5" s="34"/>
      <c r="D5" s="97"/>
      <c r="E5" s="34"/>
      <c r="F5" s="69"/>
      <c r="G5" s="2" t="s">
        <v>3</v>
      </c>
      <c r="H5" s="70" t="s">
        <v>9</v>
      </c>
      <c r="I5" s="2" t="s">
        <v>40</v>
      </c>
      <c r="J5" s="2" t="s">
        <v>3</v>
      </c>
      <c r="K5" s="71" t="s">
        <v>52</v>
      </c>
      <c r="L5" s="2" t="s">
        <v>41</v>
      </c>
      <c r="M5" s="71" t="s">
        <v>53</v>
      </c>
      <c r="N5" s="71" t="s">
        <v>54</v>
      </c>
      <c r="O5" s="70" t="s">
        <v>29</v>
      </c>
      <c r="P5" s="2"/>
      <c r="Q5" s="2"/>
      <c r="R5" s="2"/>
      <c r="S5" s="2"/>
      <c r="T5" s="2"/>
      <c r="U5" s="2"/>
      <c r="V5" s="2"/>
      <c r="W5" s="2"/>
      <c r="X5" s="2"/>
      <c r="Y5" s="2"/>
      <c r="Z5" s="2"/>
      <c r="AA5" s="2"/>
      <c r="AB5" s="2"/>
      <c r="AC5" s="2"/>
      <c r="AD5" s="2"/>
      <c r="AE5" s="2"/>
      <c r="AF5" s="2"/>
      <c r="AG5" s="2"/>
      <c r="AH5" s="72"/>
      <c r="AI5" s="19"/>
      <c r="AJ5" s="24"/>
      <c r="AK5" s="25" t="s">
        <v>3</v>
      </c>
      <c r="AL5" s="26" t="s">
        <v>9</v>
      </c>
      <c r="AM5" s="25" t="s">
        <v>40</v>
      </c>
      <c r="AN5" s="25" t="s">
        <v>3</v>
      </c>
      <c r="AO5" s="27" t="s">
        <v>37</v>
      </c>
      <c r="AP5" s="25" t="s">
        <v>41</v>
      </c>
      <c r="AQ5" s="27" t="s">
        <v>48</v>
      </c>
      <c r="AR5" s="27" t="s">
        <v>49</v>
      </c>
      <c r="AS5" s="26" t="s">
        <v>29</v>
      </c>
      <c r="AT5" s="25"/>
      <c r="AU5" s="25"/>
      <c r="AV5" s="25"/>
      <c r="AW5" s="25"/>
      <c r="AX5" s="25"/>
      <c r="AY5" s="25"/>
      <c r="AZ5" s="25"/>
      <c r="BA5" s="25"/>
      <c r="BB5" s="25"/>
      <c r="BC5" s="25"/>
      <c r="BD5" s="25"/>
      <c r="BE5" s="25"/>
      <c r="BF5" s="25"/>
      <c r="BG5" s="25"/>
      <c r="BH5" s="28"/>
    </row>
    <row r="6" spans="1:60" ht="15" x14ac:dyDescent="0.25">
      <c r="A6" s="37" t="s">
        <v>16</v>
      </c>
      <c r="B6" s="80">
        <v>3</v>
      </c>
      <c r="C6" s="38" t="s">
        <v>43</v>
      </c>
      <c r="D6" s="39"/>
      <c r="E6" s="34"/>
      <c r="F6" s="69"/>
      <c r="G6" s="2">
        <f>B5</f>
        <v>2014</v>
      </c>
      <c r="H6" s="73">
        <f t="shared" ref="H6:H38" si="0">SUM(G67:AN67)</f>
        <v>4.8499999999999996</v>
      </c>
      <c r="I6" s="74">
        <f t="shared" ref="I6:I38" si="1">SUM(G103:AB103)</f>
        <v>21.993326055212052</v>
      </c>
      <c r="J6" s="2">
        <f>G6</f>
        <v>2014</v>
      </c>
      <c r="K6" s="74">
        <f>H6/$B$6</f>
        <v>1.6166666666666665</v>
      </c>
      <c r="L6" s="73">
        <f t="shared" ref="L6:L38" si="2">SUM(H103:AN103)/$B$6</f>
        <v>0.56666666666666665</v>
      </c>
      <c r="M6" s="2">
        <f t="shared" ref="M6:M38" si="3">B$20</f>
        <v>30</v>
      </c>
      <c r="N6" s="2">
        <f t="shared" ref="N6:N38" si="4">B$21</f>
        <v>50</v>
      </c>
      <c r="O6" s="73">
        <f t="shared" ref="O6:O38" si="5">G103/$B$6</f>
        <v>6.7644420184040177</v>
      </c>
      <c r="P6" s="2"/>
      <c r="Q6" s="2"/>
      <c r="R6" s="2"/>
      <c r="S6" s="2"/>
      <c r="T6" s="2"/>
      <c r="U6" s="2"/>
      <c r="V6" s="2"/>
      <c r="W6" s="2"/>
      <c r="X6" s="2"/>
      <c r="Y6" s="2"/>
      <c r="Z6" s="2"/>
      <c r="AA6" s="2"/>
      <c r="AB6" s="2"/>
      <c r="AC6" s="2"/>
      <c r="AD6" s="2"/>
      <c r="AE6" s="2"/>
      <c r="AF6" s="2"/>
      <c r="AG6" s="2"/>
      <c r="AH6" s="72"/>
      <c r="AI6" s="19"/>
      <c r="AJ6" s="24"/>
      <c r="AK6" s="25">
        <f>AE5</f>
        <v>0</v>
      </c>
      <c r="AL6" s="29">
        <f t="shared" ref="AL6:AL38" si="6">SUM(AJ67:BQ67)</f>
        <v>0</v>
      </c>
      <c r="AM6" s="30">
        <f t="shared" ref="AM6:AM38" si="7">SUM(AJ103:BE103)</f>
        <v>0</v>
      </c>
      <c r="AN6" s="25">
        <f>AK6</f>
        <v>0</v>
      </c>
      <c r="AO6" s="30">
        <f>AL6/$B$6</f>
        <v>0</v>
      </c>
      <c r="AP6" s="29">
        <f t="shared" ref="AP6:AP38" si="8">SUM(AK103:BQ103)/$B$6</f>
        <v>0</v>
      </c>
      <c r="AQ6" s="25">
        <f t="shared" ref="AQ6:AQ38" si="9">AE$20</f>
        <v>0</v>
      </c>
      <c r="AR6" s="25">
        <f t="shared" ref="AR6:AR38" si="10">AE$21</f>
        <v>0</v>
      </c>
      <c r="AS6" s="29">
        <f t="shared" ref="AS6:AS38" si="11">AJ103/$B$6</f>
        <v>0</v>
      </c>
      <c r="AT6" s="25"/>
      <c r="AU6" s="25"/>
      <c r="AV6" s="25"/>
      <c r="AW6" s="25"/>
      <c r="AX6" s="25"/>
      <c r="AY6" s="25"/>
      <c r="AZ6" s="25"/>
      <c r="BA6" s="25"/>
      <c r="BB6" s="25"/>
      <c r="BC6" s="25"/>
      <c r="BD6" s="25"/>
      <c r="BE6" s="25"/>
      <c r="BF6" s="25"/>
      <c r="BG6" s="25"/>
      <c r="BH6" s="28"/>
    </row>
    <row r="7" spans="1:60" ht="15" x14ac:dyDescent="0.25">
      <c r="A7" s="34"/>
      <c r="B7" s="34"/>
      <c r="C7" s="38"/>
      <c r="D7" s="34"/>
      <c r="E7" s="34"/>
      <c r="F7" s="69"/>
      <c r="G7" s="2">
        <f>G6+1</f>
        <v>2015</v>
      </c>
      <c r="H7" s="73">
        <f t="shared" si="0"/>
        <v>4.7359999999999998</v>
      </c>
      <c r="I7" s="74">
        <f t="shared" si="1"/>
        <v>24.657310763748306</v>
      </c>
      <c r="J7" s="2">
        <f t="shared" ref="J7:J38" si="12">G7</f>
        <v>2015</v>
      </c>
      <c r="K7" s="74">
        <f t="shared" ref="K7:K38" si="13">H7/$B$6</f>
        <v>1.5786666666666667</v>
      </c>
      <c r="L7" s="73">
        <f t="shared" si="2"/>
        <v>0.39969615510189094</v>
      </c>
      <c r="M7" s="2">
        <f t="shared" si="3"/>
        <v>30</v>
      </c>
      <c r="N7" s="2">
        <f t="shared" si="4"/>
        <v>50</v>
      </c>
      <c r="O7" s="73">
        <f t="shared" si="5"/>
        <v>7.819407432814212</v>
      </c>
      <c r="P7" s="2"/>
      <c r="Q7" s="2"/>
      <c r="R7" s="2"/>
      <c r="S7" s="2"/>
      <c r="T7" s="2"/>
      <c r="U7" s="2"/>
      <c r="V7" s="2"/>
      <c r="W7" s="2"/>
      <c r="X7" s="2"/>
      <c r="Y7" s="2"/>
      <c r="Z7" s="2"/>
      <c r="AA7" s="2"/>
      <c r="AB7" s="2"/>
      <c r="AC7" s="2"/>
      <c r="AD7" s="2"/>
      <c r="AE7" s="2"/>
      <c r="AF7" s="2"/>
      <c r="AG7" s="2"/>
      <c r="AH7" s="72"/>
      <c r="AI7" s="19"/>
      <c r="AJ7" s="24"/>
      <c r="AK7" s="25">
        <f>AK6+1</f>
        <v>1</v>
      </c>
      <c r="AL7" s="29">
        <f t="shared" si="6"/>
        <v>0</v>
      </c>
      <c r="AM7" s="30">
        <f t="shared" si="7"/>
        <v>0</v>
      </c>
      <c r="AN7" s="25">
        <f t="shared" ref="AN7:AN38" si="14">AK7</f>
        <v>1</v>
      </c>
      <c r="AO7" s="30">
        <f t="shared" ref="AO7:AO38" si="15">AL7/$B$6</f>
        <v>0</v>
      </c>
      <c r="AP7" s="29">
        <f t="shared" si="8"/>
        <v>0</v>
      </c>
      <c r="AQ7" s="25">
        <f t="shared" si="9"/>
        <v>0</v>
      </c>
      <c r="AR7" s="25">
        <f t="shared" si="10"/>
        <v>0</v>
      </c>
      <c r="AS7" s="29">
        <f t="shared" si="11"/>
        <v>0</v>
      </c>
      <c r="AT7" s="25"/>
      <c r="AU7" s="25"/>
      <c r="AV7" s="25"/>
      <c r="AW7" s="25"/>
      <c r="AX7" s="25"/>
      <c r="AY7" s="25"/>
      <c r="AZ7" s="25"/>
      <c r="BA7" s="25"/>
      <c r="BB7" s="25"/>
      <c r="BC7" s="25"/>
      <c r="BD7" s="25"/>
      <c r="BE7" s="25"/>
      <c r="BF7" s="25"/>
      <c r="BG7" s="25"/>
      <c r="BH7" s="28"/>
    </row>
    <row r="8" spans="1:60" ht="15" x14ac:dyDescent="0.25">
      <c r="A8" s="141" t="s">
        <v>28</v>
      </c>
      <c r="B8" s="141"/>
      <c r="C8" s="38"/>
      <c r="D8" s="34"/>
      <c r="E8" s="34"/>
      <c r="F8" s="69"/>
      <c r="G8" s="2">
        <f t="shared" ref="G8:G38" si="16">G7+1</f>
        <v>2016</v>
      </c>
      <c r="H8" s="73">
        <f t="shared" si="0"/>
        <v>4.6331199999999999</v>
      </c>
      <c r="I8" s="74">
        <f t="shared" si="1"/>
        <v>28.039025445948223</v>
      </c>
      <c r="J8" s="2">
        <f t="shared" si="12"/>
        <v>2016</v>
      </c>
      <c r="K8" s="74">
        <f t="shared" si="13"/>
        <v>1.5443733333333334</v>
      </c>
      <c r="L8" s="73">
        <f t="shared" si="2"/>
        <v>0.59185677251478308</v>
      </c>
      <c r="M8" s="2">
        <f t="shared" si="3"/>
        <v>30</v>
      </c>
      <c r="N8" s="2">
        <f t="shared" si="4"/>
        <v>50</v>
      </c>
      <c r="O8" s="73">
        <f t="shared" si="5"/>
        <v>8.7544850428012904</v>
      </c>
      <c r="P8" s="2"/>
      <c r="Q8" s="2"/>
      <c r="R8" s="2"/>
      <c r="S8" s="2"/>
      <c r="T8" s="2"/>
      <c r="U8" s="2"/>
      <c r="V8" s="2"/>
      <c r="W8" s="2"/>
      <c r="X8" s="2"/>
      <c r="Y8" s="2"/>
      <c r="Z8" s="2"/>
      <c r="AA8" s="2"/>
      <c r="AB8" s="2"/>
      <c r="AC8" s="2"/>
      <c r="AD8" s="2"/>
      <c r="AE8" s="2"/>
      <c r="AF8" s="2"/>
      <c r="AG8" s="2"/>
      <c r="AH8" s="72"/>
      <c r="AI8" s="19"/>
      <c r="AJ8" s="24"/>
      <c r="AK8" s="25">
        <f t="shared" ref="AK8:AK38" si="17">AK7+1</f>
        <v>2</v>
      </c>
      <c r="AL8" s="29">
        <f t="shared" si="6"/>
        <v>0</v>
      </c>
      <c r="AM8" s="30">
        <f t="shared" si="7"/>
        <v>0</v>
      </c>
      <c r="AN8" s="25">
        <f t="shared" si="14"/>
        <v>2</v>
      </c>
      <c r="AO8" s="30">
        <f t="shared" si="15"/>
        <v>0</v>
      </c>
      <c r="AP8" s="29">
        <f t="shared" si="8"/>
        <v>0</v>
      </c>
      <c r="AQ8" s="25">
        <f t="shared" si="9"/>
        <v>0</v>
      </c>
      <c r="AR8" s="25">
        <f t="shared" si="10"/>
        <v>0</v>
      </c>
      <c r="AS8" s="29">
        <f t="shared" si="11"/>
        <v>0</v>
      </c>
      <c r="AT8" s="25"/>
      <c r="AU8" s="25"/>
      <c r="AV8" s="25"/>
      <c r="AW8" s="25"/>
      <c r="AX8" s="25"/>
      <c r="AY8" s="25"/>
      <c r="AZ8" s="25"/>
      <c r="BA8" s="25"/>
      <c r="BB8" s="25"/>
      <c r="BC8" s="25"/>
      <c r="BD8" s="25"/>
      <c r="BE8" s="25"/>
      <c r="BF8" s="25"/>
      <c r="BG8" s="25"/>
      <c r="BH8" s="28"/>
    </row>
    <row r="9" spans="1:60" ht="15" x14ac:dyDescent="0.25">
      <c r="A9" s="37" t="s">
        <v>12</v>
      </c>
      <c r="B9" s="80">
        <v>4</v>
      </c>
      <c r="C9" s="38" t="s">
        <v>44</v>
      </c>
      <c r="D9" s="34"/>
      <c r="E9" s="34"/>
      <c r="F9" s="69"/>
      <c r="G9" s="2">
        <f t="shared" si="16"/>
        <v>2017</v>
      </c>
      <c r="H9" s="73">
        <f t="shared" si="0"/>
        <v>4.5404575999999999</v>
      </c>
      <c r="I9" s="74">
        <f t="shared" si="1"/>
        <v>31.139941087735277</v>
      </c>
      <c r="J9" s="2">
        <f t="shared" si="12"/>
        <v>2017</v>
      </c>
      <c r="K9" s="74">
        <f t="shared" si="13"/>
        <v>1.5134858666666666</v>
      </c>
      <c r="L9" s="73">
        <f t="shared" si="2"/>
        <v>0.81861572065696298</v>
      </c>
      <c r="M9" s="2">
        <f t="shared" si="3"/>
        <v>30</v>
      </c>
      <c r="N9" s="2">
        <f t="shared" si="4"/>
        <v>50</v>
      </c>
      <c r="O9" s="73">
        <f t="shared" si="5"/>
        <v>9.5613646419214628</v>
      </c>
      <c r="P9" s="2"/>
      <c r="Q9" s="2"/>
      <c r="R9" s="2"/>
      <c r="S9" s="2"/>
      <c r="T9" s="2"/>
      <c r="U9" s="2"/>
      <c r="V9" s="2"/>
      <c r="W9" s="2"/>
      <c r="X9" s="2"/>
      <c r="Y9" s="2"/>
      <c r="Z9" s="2"/>
      <c r="AA9" s="2"/>
      <c r="AB9" s="2"/>
      <c r="AC9" s="2"/>
      <c r="AD9" s="2"/>
      <c r="AE9" s="2"/>
      <c r="AF9" s="2"/>
      <c r="AG9" s="2"/>
      <c r="AH9" s="72"/>
      <c r="AI9" s="19"/>
      <c r="AJ9" s="24"/>
      <c r="AK9" s="25">
        <f t="shared" si="17"/>
        <v>3</v>
      </c>
      <c r="AL9" s="29">
        <f t="shared" si="6"/>
        <v>0</v>
      </c>
      <c r="AM9" s="30">
        <f t="shared" si="7"/>
        <v>0</v>
      </c>
      <c r="AN9" s="25">
        <f t="shared" si="14"/>
        <v>3</v>
      </c>
      <c r="AO9" s="30">
        <f t="shared" si="15"/>
        <v>0</v>
      </c>
      <c r="AP9" s="29">
        <f t="shared" si="8"/>
        <v>0</v>
      </c>
      <c r="AQ9" s="25">
        <f t="shared" si="9"/>
        <v>0</v>
      </c>
      <c r="AR9" s="25">
        <f t="shared" si="10"/>
        <v>0</v>
      </c>
      <c r="AS9" s="29">
        <f t="shared" si="11"/>
        <v>0</v>
      </c>
      <c r="AT9" s="25"/>
      <c r="AU9" s="25"/>
      <c r="AV9" s="25"/>
      <c r="AW9" s="25"/>
      <c r="AX9" s="25"/>
      <c r="AY9" s="25"/>
      <c r="AZ9" s="25"/>
      <c r="BA9" s="25"/>
      <c r="BB9" s="25"/>
      <c r="BC9" s="25"/>
      <c r="BD9" s="25"/>
      <c r="BE9" s="25"/>
      <c r="BF9" s="25"/>
      <c r="BG9" s="25"/>
      <c r="BH9" s="28"/>
    </row>
    <row r="10" spans="1:60" ht="15" x14ac:dyDescent="0.25">
      <c r="A10" s="37" t="s">
        <v>13</v>
      </c>
      <c r="B10" s="80">
        <v>8</v>
      </c>
      <c r="C10" s="38" t="s">
        <v>3</v>
      </c>
      <c r="D10" s="34"/>
      <c r="E10" s="34"/>
      <c r="F10" s="69"/>
      <c r="G10" s="2">
        <f t="shared" si="16"/>
        <v>2018</v>
      </c>
      <c r="H10" s="73">
        <f t="shared" si="0"/>
        <v>4.4496484479999996</v>
      </c>
      <c r="I10" s="74">
        <f t="shared" si="1"/>
        <v>33.856288729072034</v>
      </c>
      <c r="J10" s="2">
        <f t="shared" si="12"/>
        <v>2018</v>
      </c>
      <c r="K10" s="74">
        <f t="shared" si="13"/>
        <v>1.4832161493333331</v>
      </c>
      <c r="L10" s="73">
        <f t="shared" si="2"/>
        <v>1.0449175160317969</v>
      </c>
      <c r="M10" s="2">
        <f t="shared" si="3"/>
        <v>30</v>
      </c>
      <c r="N10" s="2">
        <f t="shared" si="4"/>
        <v>50</v>
      </c>
      <c r="O10" s="73">
        <f t="shared" si="5"/>
        <v>10.240512060325548</v>
      </c>
      <c r="P10" s="2"/>
      <c r="Q10" s="2"/>
      <c r="R10" s="2"/>
      <c r="S10" s="2"/>
      <c r="T10" s="2"/>
      <c r="U10" s="2"/>
      <c r="V10" s="2"/>
      <c r="W10" s="2"/>
      <c r="X10" s="2"/>
      <c r="Y10" s="2"/>
      <c r="Z10" s="2"/>
      <c r="AA10" s="2"/>
      <c r="AB10" s="2"/>
      <c r="AC10" s="2"/>
      <c r="AD10" s="2"/>
      <c r="AE10" s="2"/>
      <c r="AF10" s="2"/>
      <c r="AG10" s="2"/>
      <c r="AH10" s="72"/>
      <c r="AI10" s="19"/>
      <c r="AJ10" s="24"/>
      <c r="AK10" s="25">
        <f t="shared" si="17"/>
        <v>4</v>
      </c>
      <c r="AL10" s="29">
        <f t="shared" si="6"/>
        <v>0</v>
      </c>
      <c r="AM10" s="30">
        <f t="shared" si="7"/>
        <v>0</v>
      </c>
      <c r="AN10" s="25">
        <f t="shared" si="14"/>
        <v>4</v>
      </c>
      <c r="AO10" s="30">
        <f t="shared" si="15"/>
        <v>0</v>
      </c>
      <c r="AP10" s="29">
        <f t="shared" si="8"/>
        <v>0</v>
      </c>
      <c r="AQ10" s="25">
        <f t="shared" si="9"/>
        <v>0</v>
      </c>
      <c r="AR10" s="25">
        <f t="shared" si="10"/>
        <v>0</v>
      </c>
      <c r="AS10" s="29">
        <f t="shared" si="11"/>
        <v>0</v>
      </c>
      <c r="AT10" s="25"/>
      <c r="AU10" s="25"/>
      <c r="AV10" s="25"/>
      <c r="AW10" s="25"/>
      <c r="AX10" s="25"/>
      <c r="AY10" s="25"/>
      <c r="AZ10" s="25"/>
      <c r="BA10" s="25"/>
      <c r="BB10" s="25"/>
      <c r="BC10" s="25"/>
      <c r="BD10" s="25"/>
      <c r="BE10" s="25"/>
      <c r="BF10" s="25"/>
      <c r="BG10" s="25"/>
      <c r="BH10" s="28"/>
    </row>
    <row r="11" spans="1:60" ht="12" customHeight="1" x14ac:dyDescent="0.2">
      <c r="A11" s="34"/>
      <c r="B11" s="34"/>
      <c r="C11" s="34"/>
      <c r="D11" s="34"/>
      <c r="E11" s="34"/>
      <c r="F11" s="69"/>
      <c r="G11" s="2">
        <f t="shared" si="16"/>
        <v>2019</v>
      </c>
      <c r="H11" s="73">
        <f t="shared" si="0"/>
        <v>4.3606554790399992</v>
      </c>
      <c r="I11" s="74">
        <f t="shared" si="1"/>
        <v>36.173740212802713</v>
      </c>
      <c r="J11" s="2">
        <f t="shared" si="12"/>
        <v>2019</v>
      </c>
      <c r="K11" s="74">
        <f t="shared" si="13"/>
        <v>1.4535518263466665</v>
      </c>
      <c r="L11" s="73">
        <f t="shared" si="2"/>
        <v>1.2598304683673087</v>
      </c>
      <c r="M11" s="2">
        <f t="shared" si="3"/>
        <v>30</v>
      </c>
      <c r="N11" s="2">
        <f t="shared" si="4"/>
        <v>50</v>
      </c>
      <c r="O11" s="73">
        <f t="shared" si="5"/>
        <v>10.798082935900261</v>
      </c>
      <c r="P11" s="2"/>
      <c r="Q11" s="2"/>
      <c r="R11" s="2"/>
      <c r="S11" s="2"/>
      <c r="T11" s="2"/>
      <c r="U11" s="2"/>
      <c r="V11" s="2"/>
      <c r="W11" s="2"/>
      <c r="X11" s="2"/>
      <c r="Y11" s="2"/>
      <c r="Z11" s="2"/>
      <c r="AA11" s="2"/>
      <c r="AB11" s="2"/>
      <c r="AC11" s="2"/>
      <c r="AD11" s="2"/>
      <c r="AE11" s="2"/>
      <c r="AF11" s="2"/>
      <c r="AG11" s="2"/>
      <c r="AH11" s="72"/>
      <c r="AI11" s="19"/>
      <c r="AJ11" s="24"/>
      <c r="AK11" s="25">
        <f t="shared" si="17"/>
        <v>5</v>
      </c>
      <c r="AL11" s="29">
        <f t="shared" si="6"/>
        <v>0</v>
      </c>
      <c r="AM11" s="30">
        <f t="shared" si="7"/>
        <v>0</v>
      </c>
      <c r="AN11" s="25">
        <f t="shared" si="14"/>
        <v>5</v>
      </c>
      <c r="AO11" s="30">
        <f t="shared" si="15"/>
        <v>0</v>
      </c>
      <c r="AP11" s="29">
        <f t="shared" si="8"/>
        <v>0</v>
      </c>
      <c r="AQ11" s="25">
        <f t="shared" si="9"/>
        <v>0</v>
      </c>
      <c r="AR11" s="25">
        <f t="shared" si="10"/>
        <v>0</v>
      </c>
      <c r="AS11" s="29">
        <f t="shared" si="11"/>
        <v>0</v>
      </c>
      <c r="AT11" s="25"/>
      <c r="AU11" s="25"/>
      <c r="AV11" s="25"/>
      <c r="AW11" s="25"/>
      <c r="AX11" s="25"/>
      <c r="AY11" s="25"/>
      <c r="AZ11" s="25"/>
      <c r="BA11" s="25"/>
      <c r="BB11" s="25"/>
      <c r="BC11" s="25"/>
      <c r="BD11" s="25"/>
      <c r="BE11" s="25"/>
      <c r="BF11" s="25"/>
      <c r="BG11" s="25"/>
      <c r="BH11" s="28"/>
    </row>
    <row r="12" spans="1:60" ht="30" x14ac:dyDescent="0.25">
      <c r="A12" s="40" t="s">
        <v>34</v>
      </c>
      <c r="B12" s="41" t="s">
        <v>6</v>
      </c>
      <c r="C12" s="50" t="s">
        <v>19</v>
      </c>
      <c r="D12" s="34"/>
      <c r="E12" s="34"/>
      <c r="F12" s="69"/>
      <c r="G12" s="2">
        <f>G11+1</f>
        <v>2020</v>
      </c>
      <c r="H12" s="73">
        <f t="shared" si="0"/>
        <v>4.2734423694591985</v>
      </c>
      <c r="I12" s="74">
        <f t="shared" si="1"/>
        <v>38.099703076449615</v>
      </c>
      <c r="J12" s="2">
        <f t="shared" si="12"/>
        <v>2020</v>
      </c>
      <c r="K12" s="74">
        <f t="shared" si="13"/>
        <v>1.4244807898197329</v>
      </c>
      <c r="L12" s="73">
        <f t="shared" si="2"/>
        <v>1.4563104690135831</v>
      </c>
      <c r="M12" s="2">
        <f t="shared" si="3"/>
        <v>30</v>
      </c>
      <c r="N12" s="2">
        <f t="shared" si="4"/>
        <v>50</v>
      </c>
      <c r="O12" s="73">
        <f t="shared" si="5"/>
        <v>11.243590556469622</v>
      </c>
      <c r="P12" s="2"/>
      <c r="Q12" s="2"/>
      <c r="R12" s="2"/>
      <c r="S12" s="2"/>
      <c r="T12" s="2"/>
      <c r="U12" s="2"/>
      <c r="V12" s="2"/>
      <c r="W12" s="2"/>
      <c r="X12" s="2"/>
      <c r="Y12" s="2"/>
      <c r="Z12" s="2"/>
      <c r="AA12" s="2"/>
      <c r="AB12" s="2"/>
      <c r="AC12" s="2"/>
      <c r="AD12" s="2"/>
      <c r="AE12" s="2"/>
      <c r="AF12" s="2"/>
      <c r="AG12" s="2"/>
      <c r="AH12" s="72"/>
      <c r="AI12" s="19"/>
      <c r="AJ12" s="24"/>
      <c r="AK12" s="25">
        <f>AK11+1</f>
        <v>6</v>
      </c>
      <c r="AL12" s="29">
        <f t="shared" si="6"/>
        <v>0</v>
      </c>
      <c r="AM12" s="30">
        <f t="shared" si="7"/>
        <v>0</v>
      </c>
      <c r="AN12" s="25">
        <f t="shared" si="14"/>
        <v>6</v>
      </c>
      <c r="AO12" s="30">
        <f t="shared" si="15"/>
        <v>0</v>
      </c>
      <c r="AP12" s="29">
        <f t="shared" si="8"/>
        <v>0</v>
      </c>
      <c r="AQ12" s="25">
        <f t="shared" si="9"/>
        <v>0</v>
      </c>
      <c r="AR12" s="25">
        <f t="shared" si="10"/>
        <v>0</v>
      </c>
      <c r="AS12" s="29">
        <f t="shared" si="11"/>
        <v>0</v>
      </c>
      <c r="AT12" s="25"/>
      <c r="AU12" s="25"/>
      <c r="AV12" s="25"/>
      <c r="AW12" s="25"/>
      <c r="AX12" s="25"/>
      <c r="AY12" s="25"/>
      <c r="AZ12" s="25"/>
      <c r="BA12" s="25"/>
      <c r="BB12" s="25"/>
      <c r="BC12" s="25"/>
      <c r="BD12" s="25"/>
      <c r="BE12" s="25"/>
      <c r="BF12" s="25"/>
      <c r="BG12" s="25"/>
      <c r="BH12" s="28"/>
    </row>
    <row r="13" spans="1:60" ht="14.25" x14ac:dyDescent="0.2">
      <c r="A13" s="42">
        <v>0</v>
      </c>
      <c r="B13" s="136">
        <v>0.6</v>
      </c>
      <c r="C13" s="142" t="s">
        <v>42</v>
      </c>
      <c r="D13" s="34"/>
      <c r="E13" s="34"/>
      <c r="F13" s="69"/>
      <c r="G13" s="2">
        <f t="shared" si="16"/>
        <v>2021</v>
      </c>
      <c r="H13" s="73">
        <f t="shared" si="0"/>
        <v>4.1879735220700152</v>
      </c>
      <c r="I13" s="74">
        <f t="shared" si="1"/>
        <v>39.656077527293135</v>
      </c>
      <c r="J13" s="2">
        <f t="shared" si="12"/>
        <v>2021</v>
      </c>
      <c r="K13" s="74">
        <f t="shared" si="13"/>
        <v>1.3959911740233384</v>
      </c>
      <c r="L13" s="73">
        <f t="shared" si="2"/>
        <v>1.630462196553669</v>
      </c>
      <c r="M13" s="2">
        <f t="shared" si="3"/>
        <v>30</v>
      </c>
      <c r="N13" s="2">
        <f t="shared" si="4"/>
        <v>50</v>
      </c>
      <c r="O13" s="73">
        <f t="shared" si="5"/>
        <v>11.588230312544043</v>
      </c>
      <c r="P13" s="2"/>
      <c r="Q13" s="2"/>
      <c r="R13" s="2"/>
      <c r="S13" s="2"/>
      <c r="T13" s="2"/>
      <c r="U13" s="2"/>
      <c r="V13" s="2"/>
      <c r="W13" s="2"/>
      <c r="X13" s="2"/>
      <c r="Y13" s="2"/>
      <c r="Z13" s="2"/>
      <c r="AA13" s="2"/>
      <c r="AB13" s="2"/>
      <c r="AC13" s="2"/>
      <c r="AD13" s="2"/>
      <c r="AE13" s="2"/>
      <c r="AF13" s="2"/>
      <c r="AG13" s="2"/>
      <c r="AH13" s="72"/>
      <c r="AI13" s="19"/>
      <c r="AJ13" s="24"/>
      <c r="AK13" s="25">
        <f t="shared" si="17"/>
        <v>7</v>
      </c>
      <c r="AL13" s="29">
        <f t="shared" si="6"/>
        <v>0</v>
      </c>
      <c r="AM13" s="30">
        <f t="shared" si="7"/>
        <v>0</v>
      </c>
      <c r="AN13" s="25">
        <f t="shared" si="14"/>
        <v>7</v>
      </c>
      <c r="AO13" s="30">
        <f t="shared" si="15"/>
        <v>0</v>
      </c>
      <c r="AP13" s="29">
        <f t="shared" si="8"/>
        <v>0</v>
      </c>
      <c r="AQ13" s="25">
        <f t="shared" si="9"/>
        <v>0</v>
      </c>
      <c r="AR13" s="25">
        <f t="shared" si="10"/>
        <v>0</v>
      </c>
      <c r="AS13" s="29">
        <f t="shared" si="11"/>
        <v>0</v>
      </c>
      <c r="AT13" s="25"/>
      <c r="AU13" s="25"/>
      <c r="AV13" s="25"/>
      <c r="AW13" s="25"/>
      <c r="AX13" s="25"/>
      <c r="AY13" s="25"/>
      <c r="AZ13" s="25"/>
      <c r="BA13" s="25"/>
      <c r="BB13" s="25"/>
      <c r="BC13" s="25"/>
      <c r="BD13" s="25"/>
      <c r="BE13" s="25"/>
      <c r="BF13" s="25"/>
      <c r="BG13" s="25"/>
      <c r="BH13" s="28"/>
    </row>
    <row r="14" spans="1:60" ht="14.25" x14ac:dyDescent="0.2">
      <c r="A14" s="42">
        <v>0.75</v>
      </c>
      <c r="B14" s="136">
        <v>0.75</v>
      </c>
      <c r="C14" s="142"/>
      <c r="D14" s="34"/>
      <c r="E14" s="34"/>
      <c r="F14" s="69"/>
      <c r="G14" s="2">
        <f t="shared" si="16"/>
        <v>2022</v>
      </c>
      <c r="H14" s="73">
        <f t="shared" si="0"/>
        <v>4.104214051628615</v>
      </c>
      <c r="I14" s="74">
        <f t="shared" si="1"/>
        <v>40.873406693531969</v>
      </c>
      <c r="J14" s="2">
        <f t="shared" si="12"/>
        <v>2022</v>
      </c>
      <c r="K14" s="74">
        <f t="shared" si="13"/>
        <v>1.3680713505428717</v>
      </c>
      <c r="L14" s="73">
        <f t="shared" si="2"/>
        <v>1.7807379326025428</v>
      </c>
      <c r="M14" s="2">
        <f t="shared" si="3"/>
        <v>30</v>
      </c>
      <c r="N14" s="2">
        <f t="shared" si="4"/>
        <v>50</v>
      </c>
      <c r="O14" s="73">
        <f t="shared" si="5"/>
        <v>11.843730965241447</v>
      </c>
      <c r="P14" s="2"/>
      <c r="Q14" s="2"/>
      <c r="R14" s="2"/>
      <c r="S14" s="2"/>
      <c r="T14" s="2"/>
      <c r="U14" s="2"/>
      <c r="V14" s="2"/>
      <c r="W14" s="2"/>
      <c r="X14" s="2"/>
      <c r="Y14" s="2"/>
      <c r="Z14" s="2"/>
      <c r="AA14" s="2"/>
      <c r="AB14" s="2"/>
      <c r="AC14" s="2"/>
      <c r="AD14" s="2"/>
      <c r="AE14" s="2"/>
      <c r="AF14" s="2"/>
      <c r="AG14" s="2"/>
      <c r="AH14" s="72"/>
      <c r="AI14" s="19"/>
      <c r="AJ14" s="24"/>
      <c r="AK14" s="25">
        <f t="shared" si="17"/>
        <v>8</v>
      </c>
      <c r="AL14" s="29">
        <f t="shared" si="6"/>
        <v>0</v>
      </c>
      <c r="AM14" s="30">
        <f t="shared" si="7"/>
        <v>0</v>
      </c>
      <c r="AN14" s="25">
        <f t="shared" si="14"/>
        <v>8</v>
      </c>
      <c r="AO14" s="30">
        <f t="shared" si="15"/>
        <v>0</v>
      </c>
      <c r="AP14" s="29">
        <f t="shared" si="8"/>
        <v>0</v>
      </c>
      <c r="AQ14" s="25">
        <f t="shared" si="9"/>
        <v>0</v>
      </c>
      <c r="AR14" s="25">
        <f t="shared" si="10"/>
        <v>0</v>
      </c>
      <c r="AS14" s="29">
        <f t="shared" si="11"/>
        <v>0</v>
      </c>
      <c r="AT14" s="25"/>
      <c r="AU14" s="25"/>
      <c r="AV14" s="25"/>
      <c r="AW14" s="25"/>
      <c r="AX14" s="25"/>
      <c r="AY14" s="25"/>
      <c r="AZ14" s="25"/>
      <c r="BA14" s="25"/>
      <c r="BB14" s="25"/>
      <c r="BC14" s="25"/>
      <c r="BD14" s="25"/>
      <c r="BE14" s="25"/>
      <c r="BF14" s="25"/>
      <c r="BG14" s="25"/>
      <c r="BH14" s="28"/>
    </row>
    <row r="15" spans="1:60" ht="14.25" x14ac:dyDescent="0.2">
      <c r="A15" s="42">
        <v>1</v>
      </c>
      <c r="B15" s="136">
        <v>0.8</v>
      </c>
      <c r="C15" s="142"/>
      <c r="D15" s="34"/>
      <c r="E15" s="34"/>
      <c r="F15" s="69"/>
      <c r="G15" s="2">
        <f t="shared" si="16"/>
        <v>2023</v>
      </c>
      <c r="H15" s="73">
        <f t="shared" si="0"/>
        <v>3.7498856033698709</v>
      </c>
      <c r="I15" s="74">
        <f t="shared" si="1"/>
        <v>38.842425965944244</v>
      </c>
      <c r="J15" s="2">
        <f t="shared" si="12"/>
        <v>2023</v>
      </c>
      <c r="K15" s="74">
        <f t="shared" si="13"/>
        <v>1.2499618677899569</v>
      </c>
      <c r="L15" s="73">
        <f t="shared" si="2"/>
        <v>1.9072244347989704</v>
      </c>
      <c r="M15" s="2">
        <f t="shared" si="3"/>
        <v>30</v>
      </c>
      <c r="N15" s="2">
        <f t="shared" si="4"/>
        <v>50</v>
      </c>
      <c r="O15" s="73">
        <f t="shared" si="5"/>
        <v>11.040250887182445</v>
      </c>
      <c r="P15" s="2"/>
      <c r="Q15" s="2"/>
      <c r="R15" s="2"/>
      <c r="S15" s="2"/>
      <c r="T15" s="2"/>
      <c r="U15" s="2"/>
      <c r="V15" s="2"/>
      <c r="W15" s="2"/>
      <c r="X15" s="2"/>
      <c r="Y15" s="2"/>
      <c r="Z15" s="2"/>
      <c r="AA15" s="2"/>
      <c r="AB15" s="2"/>
      <c r="AC15" s="2"/>
      <c r="AD15" s="2"/>
      <c r="AE15" s="2"/>
      <c r="AF15" s="2"/>
      <c r="AG15" s="2"/>
      <c r="AH15" s="72"/>
      <c r="AI15" s="19"/>
      <c r="AJ15" s="24"/>
      <c r="AK15" s="25">
        <f t="shared" si="17"/>
        <v>9</v>
      </c>
      <c r="AL15" s="29">
        <f t="shared" si="6"/>
        <v>0</v>
      </c>
      <c r="AM15" s="30">
        <f t="shared" si="7"/>
        <v>0</v>
      </c>
      <c r="AN15" s="25">
        <f t="shared" si="14"/>
        <v>9</v>
      </c>
      <c r="AO15" s="30">
        <f t="shared" si="15"/>
        <v>0</v>
      </c>
      <c r="AP15" s="29">
        <f t="shared" si="8"/>
        <v>0</v>
      </c>
      <c r="AQ15" s="25">
        <f t="shared" si="9"/>
        <v>0</v>
      </c>
      <c r="AR15" s="25">
        <f t="shared" si="10"/>
        <v>0</v>
      </c>
      <c r="AS15" s="29">
        <f t="shared" si="11"/>
        <v>0</v>
      </c>
      <c r="AT15" s="25"/>
      <c r="AU15" s="25"/>
      <c r="AV15" s="25"/>
      <c r="AW15" s="25"/>
      <c r="AX15" s="25"/>
      <c r="AY15" s="25"/>
      <c r="AZ15" s="25"/>
      <c r="BA15" s="25"/>
      <c r="BB15" s="25"/>
      <c r="BC15" s="25"/>
      <c r="BD15" s="25"/>
      <c r="BE15" s="25"/>
      <c r="BF15" s="25"/>
      <c r="BG15" s="25"/>
      <c r="BH15" s="28"/>
    </row>
    <row r="16" spans="1:60" ht="14.25" x14ac:dyDescent="0.2">
      <c r="A16" s="42">
        <v>1.5</v>
      </c>
      <c r="B16" s="136">
        <v>0.85</v>
      </c>
      <c r="C16" s="142"/>
      <c r="D16" s="34"/>
      <c r="E16" s="34"/>
      <c r="F16" s="69"/>
      <c r="G16" s="2">
        <f t="shared" si="16"/>
        <v>2024</v>
      </c>
      <c r="H16" s="73">
        <f t="shared" si="0"/>
        <v>2.8173187645400337</v>
      </c>
      <c r="I16" s="74">
        <f t="shared" si="1"/>
        <v>29.909510225535275</v>
      </c>
      <c r="J16" s="2">
        <f t="shared" si="12"/>
        <v>2024</v>
      </c>
      <c r="K16" s="74">
        <f t="shared" si="13"/>
        <v>0.93910625484667787</v>
      </c>
      <c r="L16" s="73">
        <f t="shared" si="2"/>
        <v>2.0110681480590031</v>
      </c>
      <c r="M16" s="2">
        <f t="shared" si="3"/>
        <v>30</v>
      </c>
      <c r="N16" s="2">
        <f t="shared" si="4"/>
        <v>50</v>
      </c>
      <c r="O16" s="73">
        <f t="shared" si="5"/>
        <v>7.9587685937860888</v>
      </c>
      <c r="P16" s="2"/>
      <c r="Q16" s="2"/>
      <c r="R16" s="2"/>
      <c r="S16" s="2"/>
      <c r="T16" s="2"/>
      <c r="U16" s="2"/>
      <c r="V16" s="2"/>
      <c r="W16" s="2"/>
      <c r="X16" s="2"/>
      <c r="Y16" s="2"/>
      <c r="Z16" s="2"/>
      <c r="AA16" s="2"/>
      <c r="AB16" s="2"/>
      <c r="AC16" s="2"/>
      <c r="AD16" s="2"/>
      <c r="AE16" s="2"/>
      <c r="AF16" s="2"/>
      <c r="AG16" s="2"/>
      <c r="AH16" s="72"/>
      <c r="AI16" s="19"/>
      <c r="AJ16" s="24"/>
      <c r="AK16" s="25">
        <f t="shared" si="17"/>
        <v>10</v>
      </c>
      <c r="AL16" s="29">
        <f t="shared" si="6"/>
        <v>0</v>
      </c>
      <c r="AM16" s="30">
        <f t="shared" si="7"/>
        <v>0</v>
      </c>
      <c r="AN16" s="25">
        <f t="shared" si="14"/>
        <v>10</v>
      </c>
      <c r="AO16" s="30">
        <f t="shared" si="15"/>
        <v>0</v>
      </c>
      <c r="AP16" s="29">
        <f t="shared" si="8"/>
        <v>0</v>
      </c>
      <c r="AQ16" s="25">
        <f t="shared" si="9"/>
        <v>0</v>
      </c>
      <c r="AR16" s="25">
        <f t="shared" si="10"/>
        <v>0</v>
      </c>
      <c r="AS16" s="29">
        <f t="shared" si="11"/>
        <v>0</v>
      </c>
      <c r="AT16" s="25"/>
      <c r="AU16" s="25"/>
      <c r="AV16" s="25"/>
      <c r="AW16" s="25"/>
      <c r="AX16" s="25"/>
      <c r="AY16" s="25"/>
      <c r="AZ16" s="25"/>
      <c r="BA16" s="25"/>
      <c r="BB16" s="25"/>
      <c r="BC16" s="25"/>
      <c r="BD16" s="25"/>
      <c r="BE16" s="25"/>
      <c r="BF16" s="25"/>
      <c r="BG16" s="25"/>
      <c r="BH16" s="28"/>
    </row>
    <row r="17" spans="1:60" ht="14.25" x14ac:dyDescent="0.2">
      <c r="A17" s="42">
        <v>3.5</v>
      </c>
      <c r="B17" s="136">
        <v>0.8</v>
      </c>
      <c r="C17" s="142"/>
      <c r="D17" s="34"/>
      <c r="E17" s="34"/>
      <c r="F17" s="69"/>
      <c r="G17" s="2">
        <f t="shared" si="16"/>
        <v>2025</v>
      </c>
      <c r="H17" s="73">
        <f t="shared" si="0"/>
        <v>1.7318894371343054</v>
      </c>
      <c r="I17" s="74">
        <f t="shared" si="1"/>
        <v>18.518366767427295</v>
      </c>
      <c r="J17" s="2">
        <f t="shared" si="12"/>
        <v>2025</v>
      </c>
      <c r="K17" s="74">
        <f t="shared" si="13"/>
        <v>0.57729647904476844</v>
      </c>
      <c r="L17" s="73">
        <f t="shared" si="2"/>
        <v>2.0940408563409387</v>
      </c>
      <c r="M17" s="2">
        <f t="shared" si="3"/>
        <v>30</v>
      </c>
      <c r="N17" s="2">
        <f t="shared" si="4"/>
        <v>50</v>
      </c>
      <c r="O17" s="73">
        <f t="shared" si="5"/>
        <v>4.0787480661348265</v>
      </c>
      <c r="P17" s="2"/>
      <c r="Q17" s="2"/>
      <c r="R17" s="2"/>
      <c r="S17" s="2"/>
      <c r="T17" s="2"/>
      <c r="U17" s="2"/>
      <c r="V17" s="2"/>
      <c r="W17" s="2"/>
      <c r="X17" s="2"/>
      <c r="Y17" s="2"/>
      <c r="Z17" s="2"/>
      <c r="AA17" s="2"/>
      <c r="AB17" s="2"/>
      <c r="AC17" s="2"/>
      <c r="AD17" s="2"/>
      <c r="AE17" s="2"/>
      <c r="AF17" s="2"/>
      <c r="AG17" s="2"/>
      <c r="AH17" s="72"/>
      <c r="AI17" s="19"/>
      <c r="AJ17" s="24"/>
      <c r="AK17" s="25">
        <f t="shared" si="17"/>
        <v>11</v>
      </c>
      <c r="AL17" s="29">
        <f t="shared" si="6"/>
        <v>0</v>
      </c>
      <c r="AM17" s="30">
        <f t="shared" si="7"/>
        <v>0</v>
      </c>
      <c r="AN17" s="25">
        <f t="shared" si="14"/>
        <v>11</v>
      </c>
      <c r="AO17" s="30">
        <f t="shared" si="15"/>
        <v>0</v>
      </c>
      <c r="AP17" s="29">
        <f t="shared" si="8"/>
        <v>0</v>
      </c>
      <c r="AQ17" s="25">
        <f t="shared" si="9"/>
        <v>0</v>
      </c>
      <c r="AR17" s="25">
        <f t="shared" si="10"/>
        <v>0</v>
      </c>
      <c r="AS17" s="29">
        <f t="shared" si="11"/>
        <v>0</v>
      </c>
      <c r="AT17" s="25"/>
      <c r="AU17" s="25"/>
      <c r="AV17" s="25"/>
      <c r="AW17" s="25"/>
      <c r="AX17" s="25"/>
      <c r="AY17" s="25"/>
      <c r="AZ17" s="25"/>
      <c r="BA17" s="25"/>
      <c r="BB17" s="25"/>
      <c r="BC17" s="25"/>
      <c r="BD17" s="25"/>
      <c r="BE17" s="25"/>
      <c r="BF17" s="25"/>
      <c r="BG17" s="25"/>
      <c r="BH17" s="28"/>
    </row>
    <row r="18" spans="1:60" ht="14.25" x14ac:dyDescent="0.2">
      <c r="A18" s="34"/>
      <c r="B18" s="34"/>
      <c r="C18" s="34"/>
      <c r="D18" s="34"/>
      <c r="E18" s="34"/>
      <c r="F18" s="69"/>
      <c r="G18" s="2">
        <f>G17+1</f>
        <v>2026</v>
      </c>
      <c r="H18" s="73">
        <f t="shared" si="0"/>
        <v>0.64672946810763088</v>
      </c>
      <c r="I18" s="74">
        <f t="shared" si="1"/>
        <v>6.4746828707292714</v>
      </c>
      <c r="J18" s="2">
        <f t="shared" si="12"/>
        <v>2026</v>
      </c>
      <c r="K18" s="74">
        <f t="shared" si="13"/>
        <v>0.21557648936921028</v>
      </c>
      <c r="L18" s="73">
        <f t="shared" si="2"/>
        <v>2.1582276235764239</v>
      </c>
      <c r="M18" s="2">
        <f t="shared" si="3"/>
        <v>30</v>
      </c>
      <c r="N18" s="2">
        <f t="shared" si="4"/>
        <v>50</v>
      </c>
      <c r="O18" s="73">
        <f t="shared" si="5"/>
        <v>0</v>
      </c>
      <c r="P18" s="2"/>
      <c r="Q18" s="2"/>
      <c r="R18" s="2"/>
      <c r="S18" s="2"/>
      <c r="T18" s="2"/>
      <c r="U18" s="2"/>
      <c r="V18" s="2"/>
      <c r="W18" s="2"/>
      <c r="X18" s="2"/>
      <c r="Y18" s="2"/>
      <c r="Z18" s="2"/>
      <c r="AA18" s="2"/>
      <c r="AB18" s="2"/>
      <c r="AC18" s="2"/>
      <c r="AD18" s="2"/>
      <c r="AE18" s="2"/>
      <c r="AF18" s="2"/>
      <c r="AG18" s="2"/>
      <c r="AH18" s="72"/>
      <c r="AI18" s="19"/>
      <c r="AJ18" s="24"/>
      <c r="AK18" s="25">
        <f>AK17+1</f>
        <v>12</v>
      </c>
      <c r="AL18" s="29">
        <f t="shared" si="6"/>
        <v>0</v>
      </c>
      <c r="AM18" s="30">
        <f t="shared" si="7"/>
        <v>0</v>
      </c>
      <c r="AN18" s="25">
        <f t="shared" si="14"/>
        <v>12</v>
      </c>
      <c r="AO18" s="30">
        <f t="shared" si="15"/>
        <v>0</v>
      </c>
      <c r="AP18" s="29">
        <f t="shared" si="8"/>
        <v>0</v>
      </c>
      <c r="AQ18" s="25">
        <f t="shared" si="9"/>
        <v>0</v>
      </c>
      <c r="AR18" s="25">
        <f t="shared" si="10"/>
        <v>0</v>
      </c>
      <c r="AS18" s="29">
        <f t="shared" si="11"/>
        <v>0</v>
      </c>
      <c r="AT18" s="25"/>
      <c r="AU18" s="25"/>
      <c r="AV18" s="25"/>
      <c r="AW18" s="25"/>
      <c r="AX18" s="25"/>
      <c r="AY18" s="25"/>
      <c r="AZ18" s="25"/>
      <c r="BA18" s="25"/>
      <c r="BB18" s="25"/>
      <c r="BC18" s="25"/>
      <c r="BD18" s="25"/>
      <c r="BE18" s="25"/>
      <c r="BF18" s="25"/>
      <c r="BG18" s="25"/>
      <c r="BH18" s="28"/>
    </row>
    <row r="19" spans="1:60" ht="15" x14ac:dyDescent="0.2">
      <c r="A19" s="43" t="s">
        <v>47</v>
      </c>
      <c r="B19" s="19"/>
      <c r="C19" s="19"/>
      <c r="D19" s="44"/>
      <c r="E19" s="44"/>
      <c r="F19" s="69"/>
      <c r="G19" s="2">
        <f t="shared" si="16"/>
        <v>2027</v>
      </c>
      <c r="H19" s="73">
        <f t="shared" si="0"/>
        <v>0.63379487874547824</v>
      </c>
      <c r="I19" s="74">
        <f t="shared" si="1"/>
        <v>6.6174385508342208</v>
      </c>
      <c r="J19" s="2">
        <f t="shared" si="12"/>
        <v>2027</v>
      </c>
      <c r="K19" s="74">
        <f t="shared" si="13"/>
        <v>0.21126495958182609</v>
      </c>
      <c r="L19" s="73">
        <f t="shared" si="2"/>
        <v>2.2058128502780736</v>
      </c>
      <c r="M19" s="2">
        <f t="shared" si="3"/>
        <v>30</v>
      </c>
      <c r="N19" s="2">
        <f t="shared" si="4"/>
        <v>50</v>
      </c>
      <c r="O19" s="73">
        <f t="shared" si="5"/>
        <v>0</v>
      </c>
      <c r="P19" s="2"/>
      <c r="Q19" s="2"/>
      <c r="R19" s="2"/>
      <c r="S19" s="2"/>
      <c r="T19" s="2"/>
      <c r="U19" s="2"/>
      <c r="V19" s="2"/>
      <c r="W19" s="2"/>
      <c r="X19" s="2"/>
      <c r="Y19" s="2"/>
      <c r="Z19" s="2"/>
      <c r="AA19" s="2"/>
      <c r="AB19" s="2"/>
      <c r="AC19" s="2"/>
      <c r="AD19" s="2"/>
      <c r="AE19" s="2"/>
      <c r="AF19" s="2"/>
      <c r="AG19" s="2"/>
      <c r="AH19" s="72"/>
      <c r="AI19" s="19"/>
      <c r="AJ19" s="24"/>
      <c r="AK19" s="25">
        <f t="shared" si="17"/>
        <v>13</v>
      </c>
      <c r="AL19" s="29">
        <f t="shared" si="6"/>
        <v>0</v>
      </c>
      <c r="AM19" s="30">
        <f t="shared" si="7"/>
        <v>0</v>
      </c>
      <c r="AN19" s="25">
        <f t="shared" si="14"/>
        <v>13</v>
      </c>
      <c r="AO19" s="30">
        <f t="shared" si="15"/>
        <v>0</v>
      </c>
      <c r="AP19" s="29">
        <f t="shared" si="8"/>
        <v>0</v>
      </c>
      <c r="AQ19" s="25">
        <f t="shared" si="9"/>
        <v>0</v>
      </c>
      <c r="AR19" s="25">
        <f t="shared" si="10"/>
        <v>0</v>
      </c>
      <c r="AS19" s="29">
        <f t="shared" si="11"/>
        <v>0</v>
      </c>
      <c r="AT19" s="25"/>
      <c r="AU19" s="25"/>
      <c r="AV19" s="25"/>
      <c r="AW19" s="25"/>
      <c r="AX19" s="25"/>
      <c r="AY19" s="25"/>
      <c r="AZ19" s="25"/>
      <c r="BA19" s="25"/>
      <c r="BB19" s="25"/>
      <c r="BC19" s="25"/>
      <c r="BD19" s="25"/>
      <c r="BE19" s="25"/>
      <c r="BF19" s="25"/>
      <c r="BG19" s="25"/>
      <c r="BH19" s="28"/>
    </row>
    <row r="20" spans="1:60" ht="14.25" x14ac:dyDescent="0.2">
      <c r="A20" s="45" t="s">
        <v>45</v>
      </c>
      <c r="B20" s="81">
        <v>30</v>
      </c>
      <c r="C20" s="43" t="s">
        <v>46</v>
      </c>
      <c r="D20" s="46"/>
      <c r="E20" s="46"/>
      <c r="F20" s="69"/>
      <c r="G20" s="2">
        <f t="shared" si="16"/>
        <v>2028</v>
      </c>
      <c r="H20" s="73">
        <f t="shared" si="0"/>
        <v>0.57041539087093041</v>
      </c>
      <c r="I20" s="74">
        <f t="shared" si="1"/>
        <v>6.1685107544346742</v>
      </c>
      <c r="J20" s="2">
        <f t="shared" si="12"/>
        <v>2028</v>
      </c>
      <c r="K20" s="74">
        <f t="shared" si="13"/>
        <v>0.19013846362364348</v>
      </c>
      <c r="L20" s="73">
        <f t="shared" si="2"/>
        <v>2.0561702514782247</v>
      </c>
      <c r="M20" s="2">
        <f t="shared" si="3"/>
        <v>30</v>
      </c>
      <c r="N20" s="2">
        <f t="shared" si="4"/>
        <v>50</v>
      </c>
      <c r="O20" s="73">
        <f t="shared" si="5"/>
        <v>0</v>
      </c>
      <c r="P20" s="2"/>
      <c r="Q20" s="2"/>
      <c r="R20" s="2"/>
      <c r="S20" s="2"/>
      <c r="T20" s="2"/>
      <c r="U20" s="2"/>
      <c r="V20" s="2"/>
      <c r="W20" s="2"/>
      <c r="X20" s="2"/>
      <c r="Y20" s="2"/>
      <c r="Z20" s="2"/>
      <c r="AA20" s="2"/>
      <c r="AB20" s="2"/>
      <c r="AC20" s="2"/>
      <c r="AD20" s="2"/>
      <c r="AE20" s="2"/>
      <c r="AF20" s="2"/>
      <c r="AG20" s="2"/>
      <c r="AH20" s="72"/>
      <c r="AI20" s="19"/>
      <c r="AJ20" s="24"/>
      <c r="AK20" s="25">
        <f t="shared" si="17"/>
        <v>14</v>
      </c>
      <c r="AL20" s="29">
        <f t="shared" si="6"/>
        <v>0</v>
      </c>
      <c r="AM20" s="30">
        <f t="shared" si="7"/>
        <v>0</v>
      </c>
      <c r="AN20" s="25">
        <f t="shared" si="14"/>
        <v>14</v>
      </c>
      <c r="AO20" s="30">
        <f t="shared" si="15"/>
        <v>0</v>
      </c>
      <c r="AP20" s="29">
        <f t="shared" si="8"/>
        <v>0</v>
      </c>
      <c r="AQ20" s="25">
        <f t="shared" si="9"/>
        <v>0</v>
      </c>
      <c r="AR20" s="25">
        <f t="shared" si="10"/>
        <v>0</v>
      </c>
      <c r="AS20" s="29">
        <f t="shared" si="11"/>
        <v>0</v>
      </c>
      <c r="AT20" s="25"/>
      <c r="AU20" s="25"/>
      <c r="AV20" s="25"/>
      <c r="AW20" s="25"/>
      <c r="AX20" s="25"/>
      <c r="AY20" s="25"/>
      <c r="AZ20" s="25"/>
      <c r="BA20" s="25"/>
      <c r="BB20" s="25"/>
      <c r="BC20" s="25"/>
      <c r="BD20" s="25"/>
      <c r="BE20" s="25"/>
      <c r="BF20" s="25"/>
      <c r="BG20" s="25"/>
      <c r="BH20" s="28"/>
    </row>
    <row r="21" spans="1:60" ht="14.25" x14ac:dyDescent="0.2">
      <c r="A21" s="47" t="s">
        <v>55</v>
      </c>
      <c r="B21" s="81">
        <v>50</v>
      </c>
      <c r="C21" s="43" t="s">
        <v>46</v>
      </c>
      <c r="D21" s="46"/>
      <c r="E21" s="46"/>
      <c r="F21" s="69"/>
      <c r="G21" s="2">
        <f t="shared" si="16"/>
        <v>2029</v>
      </c>
      <c r="H21" s="73">
        <f t="shared" si="0"/>
        <v>0.39929077360965126</v>
      </c>
      <c r="I21" s="74">
        <f t="shared" si="1"/>
        <v>4.4467965596527765</v>
      </c>
      <c r="J21" s="2">
        <f t="shared" si="12"/>
        <v>2029</v>
      </c>
      <c r="K21" s="74">
        <f t="shared" si="13"/>
        <v>0.13309692453655042</v>
      </c>
      <c r="L21" s="73">
        <f t="shared" si="2"/>
        <v>1.4822655198842589</v>
      </c>
      <c r="M21" s="2">
        <f t="shared" si="3"/>
        <v>30</v>
      </c>
      <c r="N21" s="2">
        <f t="shared" si="4"/>
        <v>50</v>
      </c>
      <c r="O21" s="73">
        <f t="shared" si="5"/>
        <v>0</v>
      </c>
      <c r="P21" s="2"/>
      <c r="Q21" s="2"/>
      <c r="R21" s="2"/>
      <c r="S21" s="2"/>
      <c r="T21" s="2"/>
      <c r="U21" s="2"/>
      <c r="V21" s="2"/>
      <c r="W21" s="2"/>
      <c r="X21" s="2"/>
      <c r="Y21" s="2"/>
      <c r="Z21" s="2"/>
      <c r="AA21" s="2"/>
      <c r="AB21" s="2"/>
      <c r="AC21" s="2"/>
      <c r="AD21" s="2"/>
      <c r="AE21" s="2"/>
      <c r="AF21" s="2"/>
      <c r="AG21" s="2"/>
      <c r="AH21" s="72"/>
      <c r="AI21" s="19"/>
      <c r="AJ21" s="24"/>
      <c r="AK21" s="25">
        <f t="shared" si="17"/>
        <v>15</v>
      </c>
      <c r="AL21" s="29">
        <f t="shared" si="6"/>
        <v>0</v>
      </c>
      <c r="AM21" s="30">
        <f t="shared" si="7"/>
        <v>0</v>
      </c>
      <c r="AN21" s="25">
        <f t="shared" si="14"/>
        <v>15</v>
      </c>
      <c r="AO21" s="30">
        <f t="shared" si="15"/>
        <v>0</v>
      </c>
      <c r="AP21" s="29">
        <f t="shared" si="8"/>
        <v>0</v>
      </c>
      <c r="AQ21" s="25">
        <f t="shared" si="9"/>
        <v>0</v>
      </c>
      <c r="AR21" s="25">
        <f t="shared" si="10"/>
        <v>0</v>
      </c>
      <c r="AS21" s="29">
        <f t="shared" si="11"/>
        <v>0</v>
      </c>
      <c r="AT21" s="25"/>
      <c r="AU21" s="25"/>
      <c r="AV21" s="25"/>
      <c r="AW21" s="25"/>
      <c r="AX21" s="25"/>
      <c r="AY21" s="25"/>
      <c r="AZ21" s="25"/>
      <c r="BA21" s="25"/>
      <c r="BB21" s="25"/>
      <c r="BC21" s="25"/>
      <c r="BD21" s="25"/>
      <c r="BE21" s="25"/>
      <c r="BF21" s="25"/>
      <c r="BG21" s="25"/>
      <c r="BH21" s="28"/>
    </row>
    <row r="22" spans="1:60" ht="14.25" x14ac:dyDescent="0.2">
      <c r="A22" s="19"/>
      <c r="B22" s="19"/>
      <c r="C22" s="19"/>
      <c r="D22" s="46"/>
      <c r="E22" s="46"/>
      <c r="F22" s="69"/>
      <c r="G22" s="2">
        <f t="shared" si="16"/>
        <v>2030</v>
      </c>
      <c r="H22" s="73">
        <f t="shared" si="0"/>
        <v>0.19964538680482563</v>
      </c>
      <c r="I22" s="74">
        <f t="shared" si="1"/>
        <v>2.2789157209998216</v>
      </c>
      <c r="J22" s="2">
        <f t="shared" si="12"/>
        <v>2030</v>
      </c>
      <c r="K22" s="74">
        <f t="shared" si="13"/>
        <v>6.654846226827521E-2</v>
      </c>
      <c r="L22" s="73">
        <f t="shared" si="2"/>
        <v>0.75963857366660725</v>
      </c>
      <c r="M22" s="2">
        <f t="shared" si="3"/>
        <v>30</v>
      </c>
      <c r="N22" s="2">
        <f t="shared" si="4"/>
        <v>50</v>
      </c>
      <c r="O22" s="73">
        <f t="shared" si="5"/>
        <v>0</v>
      </c>
      <c r="P22" s="2"/>
      <c r="Q22" s="2"/>
      <c r="R22" s="2"/>
      <c r="S22" s="2"/>
      <c r="T22" s="2"/>
      <c r="U22" s="2"/>
      <c r="V22" s="2"/>
      <c r="W22" s="2"/>
      <c r="X22" s="2"/>
      <c r="Y22" s="2"/>
      <c r="Z22" s="2"/>
      <c r="AA22" s="2"/>
      <c r="AB22" s="2"/>
      <c r="AC22" s="2"/>
      <c r="AD22" s="2"/>
      <c r="AE22" s="2"/>
      <c r="AF22" s="2"/>
      <c r="AG22" s="2"/>
      <c r="AH22" s="72"/>
      <c r="AI22" s="19"/>
      <c r="AJ22" s="24"/>
      <c r="AK22" s="25">
        <f t="shared" si="17"/>
        <v>16</v>
      </c>
      <c r="AL22" s="29">
        <f t="shared" si="6"/>
        <v>0</v>
      </c>
      <c r="AM22" s="30">
        <f t="shared" si="7"/>
        <v>0</v>
      </c>
      <c r="AN22" s="25">
        <f t="shared" si="14"/>
        <v>16</v>
      </c>
      <c r="AO22" s="30">
        <f t="shared" si="15"/>
        <v>0</v>
      </c>
      <c r="AP22" s="29">
        <f t="shared" si="8"/>
        <v>0</v>
      </c>
      <c r="AQ22" s="25">
        <f t="shared" si="9"/>
        <v>0</v>
      </c>
      <c r="AR22" s="25">
        <f t="shared" si="10"/>
        <v>0</v>
      </c>
      <c r="AS22" s="29">
        <f t="shared" si="11"/>
        <v>0</v>
      </c>
      <c r="AT22" s="25"/>
      <c r="AU22" s="25"/>
      <c r="AV22" s="25"/>
      <c r="AW22" s="25"/>
      <c r="AX22" s="25"/>
      <c r="AY22" s="25"/>
      <c r="AZ22" s="25"/>
      <c r="BA22" s="25"/>
      <c r="BB22" s="25"/>
      <c r="BC22" s="25"/>
      <c r="BD22" s="25"/>
      <c r="BE22" s="25"/>
      <c r="BF22" s="25"/>
      <c r="BG22" s="25"/>
      <c r="BH22" s="28"/>
    </row>
    <row r="23" spans="1:60" ht="15" x14ac:dyDescent="0.2">
      <c r="A23" s="48" t="s">
        <v>39</v>
      </c>
      <c r="B23" s="49" t="s">
        <v>18</v>
      </c>
      <c r="C23" s="50" t="s">
        <v>19</v>
      </c>
      <c r="D23" s="46"/>
      <c r="E23" s="46"/>
      <c r="F23" s="69"/>
      <c r="G23" s="2">
        <f t="shared" si="16"/>
        <v>2031</v>
      </c>
      <c r="H23" s="73">
        <f t="shared" si="0"/>
        <v>0</v>
      </c>
      <c r="I23" s="74">
        <f t="shared" si="1"/>
        <v>0</v>
      </c>
      <c r="J23" s="2">
        <f t="shared" si="12"/>
        <v>2031</v>
      </c>
      <c r="K23" s="74">
        <f t="shared" si="13"/>
        <v>0</v>
      </c>
      <c r="L23" s="73">
        <f t="shared" si="2"/>
        <v>0</v>
      </c>
      <c r="M23" s="2">
        <f t="shared" si="3"/>
        <v>30</v>
      </c>
      <c r="N23" s="2">
        <f t="shared" si="4"/>
        <v>50</v>
      </c>
      <c r="O23" s="73">
        <f t="shared" si="5"/>
        <v>0</v>
      </c>
      <c r="P23" s="2"/>
      <c r="Q23" s="2"/>
      <c r="R23" s="2"/>
      <c r="S23" s="2"/>
      <c r="T23" s="2"/>
      <c r="U23" s="2"/>
      <c r="V23" s="2"/>
      <c r="W23" s="2"/>
      <c r="X23" s="2"/>
      <c r="Y23" s="2"/>
      <c r="Z23" s="2"/>
      <c r="AA23" s="2"/>
      <c r="AB23" s="2"/>
      <c r="AC23" s="2"/>
      <c r="AD23" s="2"/>
      <c r="AE23" s="2"/>
      <c r="AF23" s="2"/>
      <c r="AG23" s="2"/>
      <c r="AH23" s="72"/>
      <c r="AI23" s="19"/>
      <c r="AJ23" s="24"/>
      <c r="AK23" s="25">
        <f t="shared" si="17"/>
        <v>17</v>
      </c>
      <c r="AL23" s="29">
        <f t="shared" si="6"/>
        <v>0</v>
      </c>
      <c r="AM23" s="30">
        <f t="shared" si="7"/>
        <v>0</v>
      </c>
      <c r="AN23" s="25">
        <f t="shared" si="14"/>
        <v>17</v>
      </c>
      <c r="AO23" s="30">
        <f t="shared" si="15"/>
        <v>0</v>
      </c>
      <c r="AP23" s="29">
        <f t="shared" si="8"/>
        <v>0</v>
      </c>
      <c r="AQ23" s="25">
        <f t="shared" si="9"/>
        <v>0</v>
      </c>
      <c r="AR23" s="25">
        <f t="shared" si="10"/>
        <v>0</v>
      </c>
      <c r="AS23" s="29">
        <f t="shared" si="11"/>
        <v>0</v>
      </c>
      <c r="AT23" s="25"/>
      <c r="AU23" s="25"/>
      <c r="AV23" s="25"/>
      <c r="AW23" s="25"/>
      <c r="AX23" s="25"/>
      <c r="AY23" s="25"/>
      <c r="AZ23" s="25"/>
      <c r="BA23" s="25"/>
      <c r="BB23" s="25"/>
      <c r="BC23" s="25"/>
      <c r="BD23" s="25"/>
      <c r="BE23" s="25"/>
      <c r="BF23" s="25"/>
      <c r="BG23" s="25"/>
      <c r="BH23" s="28"/>
    </row>
    <row r="24" spans="1:60" ht="14.25" x14ac:dyDescent="0.2">
      <c r="A24" s="37" t="s">
        <v>5</v>
      </c>
      <c r="B24" s="137">
        <v>91</v>
      </c>
      <c r="C24" s="51" t="s">
        <v>56</v>
      </c>
      <c r="D24" s="34"/>
      <c r="E24" s="34"/>
      <c r="F24" s="69"/>
      <c r="G24" s="2">
        <f t="shared" si="16"/>
        <v>2032</v>
      </c>
      <c r="H24" s="73">
        <f t="shared" si="0"/>
        <v>0</v>
      </c>
      <c r="I24" s="74">
        <f t="shared" si="1"/>
        <v>0</v>
      </c>
      <c r="J24" s="2">
        <f t="shared" si="12"/>
        <v>2032</v>
      </c>
      <c r="K24" s="74">
        <f t="shared" si="13"/>
        <v>0</v>
      </c>
      <c r="L24" s="73">
        <f t="shared" si="2"/>
        <v>0</v>
      </c>
      <c r="M24" s="2">
        <f t="shared" si="3"/>
        <v>30</v>
      </c>
      <c r="N24" s="2">
        <f t="shared" si="4"/>
        <v>50</v>
      </c>
      <c r="O24" s="73">
        <f t="shared" si="5"/>
        <v>0</v>
      </c>
      <c r="P24" s="2"/>
      <c r="Q24" s="2"/>
      <c r="R24" s="2"/>
      <c r="S24" s="2"/>
      <c r="T24" s="2"/>
      <c r="U24" s="2"/>
      <c r="V24" s="2"/>
      <c r="W24" s="2"/>
      <c r="X24" s="2"/>
      <c r="Y24" s="2"/>
      <c r="Z24" s="2"/>
      <c r="AA24" s="2"/>
      <c r="AB24" s="2"/>
      <c r="AC24" s="2"/>
      <c r="AD24" s="2"/>
      <c r="AE24" s="2"/>
      <c r="AF24" s="2"/>
      <c r="AG24" s="2"/>
      <c r="AH24" s="72"/>
      <c r="AI24" s="19"/>
      <c r="AJ24" s="24"/>
      <c r="AK24" s="25">
        <f t="shared" si="17"/>
        <v>18</v>
      </c>
      <c r="AL24" s="29">
        <f t="shared" si="6"/>
        <v>0</v>
      </c>
      <c r="AM24" s="30">
        <f t="shared" si="7"/>
        <v>0</v>
      </c>
      <c r="AN24" s="25">
        <f t="shared" si="14"/>
        <v>18</v>
      </c>
      <c r="AO24" s="30">
        <f t="shared" si="15"/>
        <v>0</v>
      </c>
      <c r="AP24" s="29">
        <f t="shared" si="8"/>
        <v>0</v>
      </c>
      <c r="AQ24" s="25">
        <f t="shared" si="9"/>
        <v>0</v>
      </c>
      <c r="AR24" s="25">
        <f t="shared" si="10"/>
        <v>0</v>
      </c>
      <c r="AS24" s="29">
        <f t="shared" si="11"/>
        <v>0</v>
      </c>
      <c r="AT24" s="25"/>
      <c r="AU24" s="25"/>
      <c r="AV24" s="25"/>
      <c r="AW24" s="25"/>
      <c r="AX24" s="25"/>
      <c r="AY24" s="25"/>
      <c r="AZ24" s="25"/>
      <c r="BA24" s="25"/>
      <c r="BB24" s="25"/>
      <c r="BC24" s="25"/>
      <c r="BD24" s="25"/>
      <c r="BE24" s="25"/>
      <c r="BF24" s="25"/>
      <c r="BG24" s="25"/>
      <c r="BH24" s="28"/>
    </row>
    <row r="25" spans="1:60" ht="14.25" x14ac:dyDescent="0.2">
      <c r="A25" s="37" t="s">
        <v>2</v>
      </c>
      <c r="B25" s="138">
        <v>0.16700000000000001</v>
      </c>
      <c r="C25" s="51" t="s">
        <v>56</v>
      </c>
      <c r="D25" s="19"/>
      <c r="E25" s="19"/>
      <c r="F25" s="69"/>
      <c r="G25" s="2">
        <f t="shared" si="16"/>
        <v>2033</v>
      </c>
      <c r="H25" s="73">
        <f t="shared" si="0"/>
        <v>0</v>
      </c>
      <c r="I25" s="74">
        <f t="shared" si="1"/>
        <v>0</v>
      </c>
      <c r="J25" s="2">
        <f t="shared" si="12"/>
        <v>2033</v>
      </c>
      <c r="K25" s="74">
        <f t="shared" si="13"/>
        <v>0</v>
      </c>
      <c r="L25" s="73">
        <f t="shared" si="2"/>
        <v>0</v>
      </c>
      <c r="M25" s="2">
        <f t="shared" si="3"/>
        <v>30</v>
      </c>
      <c r="N25" s="2">
        <f t="shared" si="4"/>
        <v>50</v>
      </c>
      <c r="O25" s="73">
        <f t="shared" si="5"/>
        <v>0</v>
      </c>
      <c r="P25" s="2"/>
      <c r="Q25" s="2"/>
      <c r="R25" s="2"/>
      <c r="S25" s="2"/>
      <c r="T25" s="2"/>
      <c r="U25" s="2"/>
      <c r="V25" s="2"/>
      <c r="W25" s="2"/>
      <c r="X25" s="2"/>
      <c r="Y25" s="2"/>
      <c r="Z25" s="2"/>
      <c r="AA25" s="2"/>
      <c r="AB25" s="2"/>
      <c r="AC25" s="2"/>
      <c r="AD25" s="2"/>
      <c r="AE25" s="2"/>
      <c r="AF25" s="2"/>
      <c r="AG25" s="2"/>
      <c r="AH25" s="72"/>
      <c r="AI25" s="19"/>
      <c r="AJ25" s="24"/>
      <c r="AK25" s="25">
        <f t="shared" si="17"/>
        <v>19</v>
      </c>
      <c r="AL25" s="29">
        <f t="shared" si="6"/>
        <v>0</v>
      </c>
      <c r="AM25" s="30">
        <f t="shared" si="7"/>
        <v>0</v>
      </c>
      <c r="AN25" s="25">
        <f t="shared" si="14"/>
        <v>19</v>
      </c>
      <c r="AO25" s="30">
        <f t="shared" si="15"/>
        <v>0</v>
      </c>
      <c r="AP25" s="29">
        <f t="shared" si="8"/>
        <v>0</v>
      </c>
      <c r="AQ25" s="25">
        <f t="shared" si="9"/>
        <v>0</v>
      </c>
      <c r="AR25" s="25">
        <f t="shared" si="10"/>
        <v>0</v>
      </c>
      <c r="AS25" s="29">
        <f t="shared" si="11"/>
        <v>0</v>
      </c>
      <c r="AT25" s="25"/>
      <c r="AU25" s="25"/>
      <c r="AV25" s="25"/>
      <c r="AW25" s="25"/>
      <c r="AX25" s="25"/>
      <c r="AY25" s="25"/>
      <c r="AZ25" s="25"/>
      <c r="BA25" s="25"/>
      <c r="BB25" s="25"/>
      <c r="BC25" s="25"/>
      <c r="BD25" s="25"/>
      <c r="BE25" s="25"/>
      <c r="BF25" s="25"/>
      <c r="BG25" s="25"/>
      <c r="BH25" s="28"/>
    </row>
    <row r="26" spans="1:60" ht="14.25" x14ac:dyDescent="0.2">
      <c r="A26" s="37" t="s">
        <v>0</v>
      </c>
      <c r="B26" s="139">
        <v>1.1406999999999999E-5</v>
      </c>
      <c r="C26" s="51" t="s">
        <v>57</v>
      </c>
      <c r="D26" s="19"/>
      <c r="E26" s="19"/>
      <c r="F26" s="69"/>
      <c r="G26" s="2">
        <f t="shared" si="16"/>
        <v>2034</v>
      </c>
      <c r="H26" s="73">
        <f t="shared" si="0"/>
        <v>0</v>
      </c>
      <c r="I26" s="74">
        <f t="shared" si="1"/>
        <v>0</v>
      </c>
      <c r="J26" s="2">
        <f t="shared" si="12"/>
        <v>2034</v>
      </c>
      <c r="K26" s="74">
        <f t="shared" si="13"/>
        <v>0</v>
      </c>
      <c r="L26" s="73">
        <f t="shared" si="2"/>
        <v>0</v>
      </c>
      <c r="M26" s="2">
        <f t="shared" si="3"/>
        <v>30</v>
      </c>
      <c r="N26" s="2">
        <f t="shared" si="4"/>
        <v>50</v>
      </c>
      <c r="O26" s="73">
        <f t="shared" si="5"/>
        <v>0</v>
      </c>
      <c r="P26" s="2"/>
      <c r="Q26" s="2"/>
      <c r="R26" s="2"/>
      <c r="S26" s="2"/>
      <c r="T26" s="2"/>
      <c r="U26" s="2"/>
      <c r="V26" s="2"/>
      <c r="W26" s="2"/>
      <c r="X26" s="2"/>
      <c r="Y26" s="2"/>
      <c r="Z26" s="2"/>
      <c r="AA26" s="2"/>
      <c r="AB26" s="2"/>
      <c r="AC26" s="2"/>
      <c r="AD26" s="2"/>
      <c r="AE26" s="2"/>
      <c r="AF26" s="2"/>
      <c r="AG26" s="2"/>
      <c r="AH26" s="72"/>
      <c r="AI26" s="19"/>
      <c r="AJ26" s="24"/>
      <c r="AK26" s="25">
        <f t="shared" si="17"/>
        <v>20</v>
      </c>
      <c r="AL26" s="29">
        <f t="shared" si="6"/>
        <v>0</v>
      </c>
      <c r="AM26" s="30">
        <f t="shared" si="7"/>
        <v>0</v>
      </c>
      <c r="AN26" s="25">
        <f t="shared" si="14"/>
        <v>20</v>
      </c>
      <c r="AO26" s="30">
        <f t="shared" si="15"/>
        <v>0</v>
      </c>
      <c r="AP26" s="29">
        <f t="shared" si="8"/>
        <v>0</v>
      </c>
      <c r="AQ26" s="25">
        <f t="shared" si="9"/>
        <v>0</v>
      </c>
      <c r="AR26" s="25">
        <f t="shared" si="10"/>
        <v>0</v>
      </c>
      <c r="AS26" s="29">
        <f t="shared" si="11"/>
        <v>0</v>
      </c>
      <c r="AT26" s="25"/>
      <c r="AU26" s="25"/>
      <c r="AV26" s="25"/>
      <c r="AW26" s="25"/>
      <c r="AX26" s="25"/>
      <c r="AY26" s="25"/>
      <c r="AZ26" s="25"/>
      <c r="BA26" s="25"/>
      <c r="BB26" s="25"/>
      <c r="BC26" s="25"/>
      <c r="BD26" s="25"/>
      <c r="BE26" s="25"/>
      <c r="BF26" s="25"/>
      <c r="BG26" s="25"/>
      <c r="BH26" s="28"/>
    </row>
    <row r="27" spans="1:60" ht="14.25" x14ac:dyDescent="0.2">
      <c r="A27" s="37" t="s">
        <v>1</v>
      </c>
      <c r="B27" s="140">
        <v>3.0922000000000001</v>
      </c>
      <c r="C27" s="51" t="s">
        <v>57</v>
      </c>
      <c r="D27" s="19"/>
      <c r="E27" s="19"/>
      <c r="F27" s="69"/>
      <c r="G27" s="2">
        <f t="shared" si="16"/>
        <v>2035</v>
      </c>
      <c r="H27" s="73">
        <f t="shared" si="0"/>
        <v>0</v>
      </c>
      <c r="I27" s="74">
        <f t="shared" si="1"/>
        <v>0</v>
      </c>
      <c r="J27" s="2">
        <f t="shared" si="12"/>
        <v>2035</v>
      </c>
      <c r="K27" s="74">
        <f t="shared" si="13"/>
        <v>0</v>
      </c>
      <c r="L27" s="73">
        <f t="shared" si="2"/>
        <v>0</v>
      </c>
      <c r="M27" s="2">
        <f t="shared" si="3"/>
        <v>30</v>
      </c>
      <c r="N27" s="2">
        <f t="shared" si="4"/>
        <v>50</v>
      </c>
      <c r="O27" s="73">
        <f t="shared" si="5"/>
        <v>0</v>
      </c>
      <c r="P27" s="2"/>
      <c r="Q27" s="2"/>
      <c r="R27" s="2"/>
      <c r="S27" s="2"/>
      <c r="T27" s="2"/>
      <c r="U27" s="2"/>
      <c r="V27" s="2"/>
      <c r="W27" s="2"/>
      <c r="X27" s="2"/>
      <c r="Y27" s="2"/>
      <c r="Z27" s="2"/>
      <c r="AA27" s="2"/>
      <c r="AB27" s="2"/>
      <c r="AC27" s="2"/>
      <c r="AD27" s="2"/>
      <c r="AE27" s="2"/>
      <c r="AF27" s="2"/>
      <c r="AG27" s="2"/>
      <c r="AH27" s="72"/>
      <c r="AI27" s="19"/>
      <c r="AJ27" s="24"/>
      <c r="AK27" s="25">
        <f t="shared" si="17"/>
        <v>21</v>
      </c>
      <c r="AL27" s="29">
        <f t="shared" si="6"/>
        <v>0</v>
      </c>
      <c r="AM27" s="30">
        <f t="shared" si="7"/>
        <v>0</v>
      </c>
      <c r="AN27" s="25">
        <f t="shared" si="14"/>
        <v>21</v>
      </c>
      <c r="AO27" s="30">
        <f t="shared" si="15"/>
        <v>0</v>
      </c>
      <c r="AP27" s="29">
        <f t="shared" si="8"/>
        <v>0</v>
      </c>
      <c r="AQ27" s="25">
        <f t="shared" si="9"/>
        <v>0</v>
      </c>
      <c r="AR27" s="25">
        <f t="shared" si="10"/>
        <v>0</v>
      </c>
      <c r="AS27" s="29">
        <f t="shared" si="11"/>
        <v>0</v>
      </c>
      <c r="AT27" s="25"/>
      <c r="AU27" s="25"/>
      <c r="AV27" s="25"/>
      <c r="AW27" s="25"/>
      <c r="AX27" s="25"/>
      <c r="AY27" s="25"/>
      <c r="AZ27" s="25"/>
      <c r="BA27" s="25"/>
      <c r="BB27" s="25"/>
      <c r="BC27" s="25"/>
      <c r="BD27" s="25"/>
      <c r="BE27" s="25"/>
      <c r="BF27" s="25"/>
      <c r="BG27" s="25"/>
      <c r="BH27" s="28"/>
    </row>
    <row r="28" spans="1:60" ht="14.25" x14ac:dyDescent="0.2">
      <c r="A28" s="158" t="s">
        <v>58</v>
      </c>
      <c r="B28" s="158"/>
      <c r="C28" s="158"/>
      <c r="D28" s="158"/>
      <c r="E28" s="159"/>
      <c r="F28" s="2"/>
      <c r="G28" s="2">
        <f t="shared" si="16"/>
        <v>2036</v>
      </c>
      <c r="H28" s="73">
        <f t="shared" si="0"/>
        <v>0</v>
      </c>
      <c r="I28" s="74">
        <f t="shared" si="1"/>
        <v>0</v>
      </c>
      <c r="J28" s="2">
        <f t="shared" si="12"/>
        <v>2036</v>
      </c>
      <c r="K28" s="74">
        <f t="shared" si="13"/>
        <v>0</v>
      </c>
      <c r="L28" s="73">
        <f t="shared" si="2"/>
        <v>0</v>
      </c>
      <c r="M28" s="2">
        <f t="shared" si="3"/>
        <v>30</v>
      </c>
      <c r="N28" s="2">
        <f t="shared" si="4"/>
        <v>50</v>
      </c>
      <c r="O28" s="73">
        <f t="shared" si="5"/>
        <v>0</v>
      </c>
      <c r="P28" s="2"/>
      <c r="Q28" s="2"/>
      <c r="R28" s="2"/>
      <c r="S28" s="2"/>
      <c r="T28" s="2"/>
      <c r="U28" s="2"/>
      <c r="V28" s="2"/>
      <c r="W28" s="2"/>
      <c r="X28" s="2"/>
      <c r="Y28" s="2"/>
      <c r="Z28" s="2"/>
      <c r="AA28" s="2"/>
      <c r="AB28" s="2"/>
      <c r="AC28" s="2"/>
      <c r="AD28" s="2"/>
      <c r="AE28" s="2"/>
      <c r="AF28" s="2"/>
      <c r="AG28" s="2"/>
      <c r="AH28" s="72"/>
      <c r="AI28" s="19"/>
      <c r="AJ28" s="24"/>
      <c r="AK28" s="25">
        <f t="shared" si="17"/>
        <v>22</v>
      </c>
      <c r="AL28" s="29">
        <f t="shared" si="6"/>
        <v>0</v>
      </c>
      <c r="AM28" s="30">
        <f t="shared" si="7"/>
        <v>0</v>
      </c>
      <c r="AN28" s="25">
        <f t="shared" si="14"/>
        <v>22</v>
      </c>
      <c r="AO28" s="30">
        <f t="shared" si="15"/>
        <v>0</v>
      </c>
      <c r="AP28" s="29">
        <f t="shared" si="8"/>
        <v>0</v>
      </c>
      <c r="AQ28" s="25">
        <f t="shared" si="9"/>
        <v>0</v>
      </c>
      <c r="AR28" s="25">
        <f t="shared" si="10"/>
        <v>0</v>
      </c>
      <c r="AS28" s="29">
        <f t="shared" si="11"/>
        <v>0</v>
      </c>
      <c r="AT28" s="25"/>
      <c r="AU28" s="25"/>
      <c r="AV28" s="25"/>
      <c r="AW28" s="25"/>
      <c r="AX28" s="25"/>
      <c r="AY28" s="25"/>
      <c r="AZ28" s="25"/>
      <c r="BA28" s="25"/>
      <c r="BB28" s="25"/>
      <c r="BC28" s="25"/>
      <c r="BD28" s="25"/>
      <c r="BE28" s="25"/>
      <c r="BF28" s="25"/>
      <c r="BG28" s="25"/>
      <c r="BH28" s="28"/>
    </row>
    <row r="29" spans="1:60" x14ac:dyDescent="0.2">
      <c r="A29" s="25"/>
      <c r="B29" s="25"/>
      <c r="C29" s="25"/>
      <c r="D29" s="25"/>
      <c r="E29" s="28"/>
      <c r="F29" s="2"/>
      <c r="G29" s="2">
        <f t="shared" si="16"/>
        <v>2037</v>
      </c>
      <c r="H29" s="73">
        <f t="shared" si="0"/>
        <v>0</v>
      </c>
      <c r="I29" s="74">
        <f t="shared" si="1"/>
        <v>0</v>
      </c>
      <c r="J29" s="2">
        <f t="shared" si="12"/>
        <v>2037</v>
      </c>
      <c r="K29" s="74">
        <f t="shared" si="13"/>
        <v>0</v>
      </c>
      <c r="L29" s="73">
        <f t="shared" si="2"/>
        <v>0</v>
      </c>
      <c r="M29" s="2">
        <f t="shared" si="3"/>
        <v>30</v>
      </c>
      <c r="N29" s="2">
        <f t="shared" si="4"/>
        <v>50</v>
      </c>
      <c r="O29" s="73">
        <f t="shared" si="5"/>
        <v>0</v>
      </c>
      <c r="P29" s="2"/>
      <c r="Q29" s="2"/>
      <c r="R29" s="2"/>
      <c r="S29" s="2"/>
      <c r="T29" s="2"/>
      <c r="U29" s="2"/>
      <c r="V29" s="2"/>
      <c r="W29" s="2"/>
      <c r="X29" s="2"/>
      <c r="Y29" s="2"/>
      <c r="Z29" s="2"/>
      <c r="AA29" s="2"/>
      <c r="AB29" s="2"/>
      <c r="AC29" s="2"/>
      <c r="AD29" s="2"/>
      <c r="AE29" s="2"/>
      <c r="AF29" s="2"/>
      <c r="AG29" s="2"/>
      <c r="AH29" s="72"/>
      <c r="AI29" s="19"/>
      <c r="AJ29" s="24"/>
      <c r="AK29" s="25">
        <f t="shared" si="17"/>
        <v>23</v>
      </c>
      <c r="AL29" s="29">
        <f t="shared" si="6"/>
        <v>0</v>
      </c>
      <c r="AM29" s="30">
        <f t="shared" si="7"/>
        <v>0</v>
      </c>
      <c r="AN29" s="25">
        <f t="shared" si="14"/>
        <v>23</v>
      </c>
      <c r="AO29" s="30">
        <f t="shared" si="15"/>
        <v>0</v>
      </c>
      <c r="AP29" s="29">
        <f t="shared" si="8"/>
        <v>0</v>
      </c>
      <c r="AQ29" s="25">
        <f t="shared" si="9"/>
        <v>0</v>
      </c>
      <c r="AR29" s="25">
        <f t="shared" si="10"/>
        <v>0</v>
      </c>
      <c r="AS29" s="29">
        <f t="shared" si="11"/>
        <v>0</v>
      </c>
      <c r="AT29" s="25"/>
      <c r="AU29" s="25"/>
      <c r="AV29" s="25"/>
      <c r="AW29" s="25"/>
      <c r="AX29" s="25"/>
      <c r="AY29" s="25"/>
      <c r="AZ29" s="25"/>
      <c r="BA29" s="25"/>
      <c r="BB29" s="25"/>
      <c r="BC29" s="25"/>
      <c r="BD29" s="25"/>
      <c r="BE29" s="25"/>
      <c r="BF29" s="25"/>
      <c r="BG29" s="25"/>
      <c r="BH29" s="28"/>
    </row>
    <row r="30" spans="1:60" ht="17.45" customHeight="1" x14ac:dyDescent="0.2">
      <c r="A30" s="86" t="s">
        <v>59</v>
      </c>
      <c r="B30" s="87"/>
      <c r="C30" s="88"/>
      <c r="D30" s="84"/>
      <c r="E30" s="85"/>
      <c r="F30" s="2"/>
      <c r="G30" s="2">
        <f t="shared" si="16"/>
        <v>2038</v>
      </c>
      <c r="H30" s="73">
        <f t="shared" si="0"/>
        <v>0</v>
      </c>
      <c r="I30" s="74">
        <f t="shared" si="1"/>
        <v>0</v>
      </c>
      <c r="J30" s="2">
        <f t="shared" si="12"/>
        <v>2038</v>
      </c>
      <c r="K30" s="74">
        <f t="shared" si="13"/>
        <v>0</v>
      </c>
      <c r="L30" s="73">
        <f t="shared" si="2"/>
        <v>0</v>
      </c>
      <c r="M30" s="2">
        <f t="shared" si="3"/>
        <v>30</v>
      </c>
      <c r="N30" s="2">
        <f t="shared" si="4"/>
        <v>50</v>
      </c>
      <c r="O30" s="73">
        <f t="shared" si="5"/>
        <v>0</v>
      </c>
      <c r="P30" s="2"/>
      <c r="Q30" s="2"/>
      <c r="R30" s="2"/>
      <c r="S30" s="2"/>
      <c r="T30" s="2"/>
      <c r="U30" s="2"/>
      <c r="V30" s="2"/>
      <c r="W30" s="2"/>
      <c r="X30" s="2"/>
      <c r="Y30" s="2"/>
      <c r="Z30" s="2"/>
      <c r="AA30" s="2"/>
      <c r="AB30" s="2"/>
      <c r="AC30" s="2"/>
      <c r="AD30" s="2"/>
      <c r="AE30" s="2"/>
      <c r="AF30" s="2"/>
      <c r="AG30" s="2"/>
      <c r="AH30" s="72"/>
      <c r="AI30" s="19"/>
      <c r="AJ30" s="24"/>
      <c r="AK30" s="25">
        <f t="shared" si="17"/>
        <v>24</v>
      </c>
      <c r="AL30" s="29">
        <f t="shared" si="6"/>
        <v>0</v>
      </c>
      <c r="AM30" s="30">
        <f t="shared" si="7"/>
        <v>0</v>
      </c>
      <c r="AN30" s="25">
        <f t="shared" si="14"/>
        <v>24</v>
      </c>
      <c r="AO30" s="30">
        <f t="shared" si="15"/>
        <v>0</v>
      </c>
      <c r="AP30" s="29">
        <f t="shared" si="8"/>
        <v>0</v>
      </c>
      <c r="AQ30" s="25">
        <f t="shared" si="9"/>
        <v>0</v>
      </c>
      <c r="AR30" s="25">
        <f t="shared" si="10"/>
        <v>0</v>
      </c>
      <c r="AS30" s="29">
        <f t="shared" si="11"/>
        <v>0</v>
      </c>
      <c r="AT30" s="25"/>
      <c r="AU30" s="25"/>
      <c r="AV30" s="25"/>
      <c r="AW30" s="25"/>
      <c r="AX30" s="25"/>
      <c r="AY30" s="25"/>
      <c r="AZ30" s="25"/>
      <c r="BA30" s="25"/>
      <c r="BB30" s="25"/>
      <c r="BC30" s="25"/>
      <c r="BD30" s="25"/>
      <c r="BE30" s="25"/>
      <c r="BF30" s="25"/>
      <c r="BG30" s="25"/>
      <c r="BH30" s="28"/>
    </row>
    <row r="31" spans="1:60" ht="17.25" customHeight="1" x14ac:dyDescent="0.2">
      <c r="A31" s="90" t="s">
        <v>61</v>
      </c>
      <c r="B31" s="91" t="s">
        <v>60</v>
      </c>
      <c r="C31" s="91" t="s">
        <v>37</v>
      </c>
      <c r="D31" s="84"/>
      <c r="E31" s="85"/>
      <c r="F31" s="2"/>
      <c r="G31" s="2">
        <f t="shared" si="16"/>
        <v>2039</v>
      </c>
      <c r="H31" s="73">
        <f t="shared" si="0"/>
        <v>0</v>
      </c>
      <c r="I31" s="74">
        <f t="shared" si="1"/>
        <v>0</v>
      </c>
      <c r="J31" s="2">
        <f t="shared" si="12"/>
        <v>2039</v>
      </c>
      <c r="K31" s="74">
        <f t="shared" si="13"/>
        <v>0</v>
      </c>
      <c r="L31" s="73">
        <f t="shared" si="2"/>
        <v>0</v>
      </c>
      <c r="M31" s="2">
        <f t="shared" si="3"/>
        <v>30</v>
      </c>
      <c r="N31" s="2">
        <f t="shared" si="4"/>
        <v>50</v>
      </c>
      <c r="O31" s="73">
        <f t="shared" si="5"/>
        <v>0</v>
      </c>
      <c r="P31" s="2"/>
      <c r="Q31" s="2"/>
      <c r="R31" s="2"/>
      <c r="S31" s="2"/>
      <c r="T31" s="2"/>
      <c r="U31" s="2"/>
      <c r="V31" s="2"/>
      <c r="W31" s="2"/>
      <c r="X31" s="2"/>
      <c r="Y31" s="2"/>
      <c r="Z31" s="2"/>
      <c r="AA31" s="2"/>
      <c r="AB31" s="2"/>
      <c r="AC31" s="2"/>
      <c r="AD31" s="2"/>
      <c r="AE31" s="2"/>
      <c r="AF31" s="2"/>
      <c r="AG31" s="2"/>
      <c r="AH31" s="72"/>
      <c r="AI31" s="19"/>
      <c r="AJ31" s="24"/>
      <c r="AK31" s="25">
        <f t="shared" si="17"/>
        <v>25</v>
      </c>
      <c r="AL31" s="29">
        <f t="shared" si="6"/>
        <v>0</v>
      </c>
      <c r="AM31" s="30">
        <f t="shared" si="7"/>
        <v>0</v>
      </c>
      <c r="AN31" s="25">
        <f t="shared" si="14"/>
        <v>25</v>
      </c>
      <c r="AO31" s="30">
        <f t="shared" si="15"/>
        <v>0</v>
      </c>
      <c r="AP31" s="29">
        <f t="shared" si="8"/>
        <v>0</v>
      </c>
      <c r="AQ31" s="25">
        <f t="shared" si="9"/>
        <v>0</v>
      </c>
      <c r="AR31" s="25">
        <f t="shared" si="10"/>
        <v>0</v>
      </c>
      <c r="AS31" s="29">
        <f t="shared" si="11"/>
        <v>0</v>
      </c>
      <c r="AT31" s="25"/>
      <c r="AU31" s="25"/>
      <c r="AV31" s="25"/>
      <c r="AW31" s="25"/>
      <c r="AX31" s="25"/>
      <c r="AY31" s="25"/>
      <c r="AZ31" s="25"/>
      <c r="BA31" s="25"/>
      <c r="BB31" s="25"/>
      <c r="BC31" s="25"/>
      <c r="BD31" s="25"/>
      <c r="BE31" s="25"/>
      <c r="BF31" s="25"/>
      <c r="BG31" s="25"/>
      <c r="BH31" s="28"/>
    </row>
    <row r="32" spans="1:60" ht="18.75" customHeight="1" x14ac:dyDescent="0.2">
      <c r="A32" s="51">
        <f>B$5+5</f>
        <v>2019</v>
      </c>
      <c r="B32" s="92">
        <f>SUMIF(G$6:G$38,A32,O$6:O$38)+SUMIF(G$6:G$38,A32,L$6:L$38)</f>
        <v>12.05791340426757</v>
      </c>
      <c r="C32" s="92">
        <f>SUMIF(G$6:G$38,A32,K$6:K$38)</f>
        <v>1.4535518263466665</v>
      </c>
      <c r="D32" s="84"/>
      <c r="E32" s="85"/>
      <c r="F32" s="2"/>
      <c r="G32" s="2">
        <f t="shared" si="16"/>
        <v>2040</v>
      </c>
      <c r="H32" s="73">
        <f t="shared" si="0"/>
        <v>0</v>
      </c>
      <c r="I32" s="74">
        <f t="shared" si="1"/>
        <v>0</v>
      </c>
      <c r="J32" s="2">
        <f t="shared" si="12"/>
        <v>2040</v>
      </c>
      <c r="K32" s="74">
        <f t="shared" si="13"/>
        <v>0</v>
      </c>
      <c r="L32" s="73">
        <f t="shared" si="2"/>
        <v>0</v>
      </c>
      <c r="M32" s="2">
        <f t="shared" si="3"/>
        <v>30</v>
      </c>
      <c r="N32" s="2">
        <f t="shared" si="4"/>
        <v>50</v>
      </c>
      <c r="O32" s="73">
        <f t="shared" si="5"/>
        <v>0</v>
      </c>
      <c r="P32" s="2"/>
      <c r="Q32" s="2"/>
      <c r="R32" s="2"/>
      <c r="S32" s="2"/>
      <c r="T32" s="2"/>
      <c r="U32" s="2"/>
      <c r="V32" s="2"/>
      <c r="W32" s="2"/>
      <c r="X32" s="2"/>
      <c r="Y32" s="2"/>
      <c r="Z32" s="2"/>
      <c r="AA32" s="2"/>
      <c r="AB32" s="2"/>
      <c r="AC32" s="2"/>
      <c r="AD32" s="2"/>
      <c r="AE32" s="2"/>
      <c r="AF32" s="2"/>
      <c r="AG32" s="2"/>
      <c r="AH32" s="72"/>
      <c r="AI32" s="19"/>
      <c r="AJ32" s="24"/>
      <c r="AK32" s="25">
        <f t="shared" si="17"/>
        <v>26</v>
      </c>
      <c r="AL32" s="29">
        <f t="shared" si="6"/>
        <v>0</v>
      </c>
      <c r="AM32" s="30">
        <f t="shared" si="7"/>
        <v>0</v>
      </c>
      <c r="AN32" s="25">
        <f t="shared" si="14"/>
        <v>26</v>
      </c>
      <c r="AO32" s="30">
        <f t="shared" si="15"/>
        <v>0</v>
      </c>
      <c r="AP32" s="29">
        <f t="shared" si="8"/>
        <v>0</v>
      </c>
      <c r="AQ32" s="25">
        <f t="shared" si="9"/>
        <v>0</v>
      </c>
      <c r="AR32" s="25">
        <f t="shared" si="10"/>
        <v>0</v>
      </c>
      <c r="AS32" s="29">
        <f t="shared" si="11"/>
        <v>0</v>
      </c>
      <c r="AT32" s="25"/>
      <c r="AU32" s="25"/>
      <c r="AV32" s="25"/>
      <c r="AW32" s="25"/>
      <c r="AX32" s="25"/>
      <c r="AY32" s="25"/>
      <c r="AZ32" s="25"/>
      <c r="BA32" s="25"/>
      <c r="BB32" s="25"/>
      <c r="BC32" s="25"/>
      <c r="BD32" s="25"/>
      <c r="BE32" s="25"/>
      <c r="BF32" s="25"/>
      <c r="BG32" s="25"/>
      <c r="BH32" s="28"/>
    </row>
    <row r="33" spans="1:60" ht="14.25" x14ac:dyDescent="0.2">
      <c r="A33" s="51">
        <f>B$5+10</f>
        <v>2024</v>
      </c>
      <c r="B33" s="92">
        <f t="shared" ref="B33:B35" si="18">SUMIF(G$6:G$38,A33,O$6:O$38)+SUMIF(G$6:G$38,A33,L$6:L$38)</f>
        <v>9.9698367418450928</v>
      </c>
      <c r="C33" s="92">
        <f t="shared" ref="C33:C35" si="19">SUMIF(G$6:G$38,A33,K$6:K$38)</f>
        <v>0.93910625484667787</v>
      </c>
      <c r="D33" s="34"/>
      <c r="E33" s="34"/>
      <c r="F33" s="69"/>
      <c r="G33" s="2">
        <f t="shared" si="16"/>
        <v>2041</v>
      </c>
      <c r="H33" s="73">
        <f t="shared" si="0"/>
        <v>0</v>
      </c>
      <c r="I33" s="74">
        <f t="shared" si="1"/>
        <v>0</v>
      </c>
      <c r="J33" s="2">
        <f t="shared" si="12"/>
        <v>2041</v>
      </c>
      <c r="K33" s="74">
        <f t="shared" si="13"/>
        <v>0</v>
      </c>
      <c r="L33" s="73">
        <f t="shared" si="2"/>
        <v>0</v>
      </c>
      <c r="M33" s="2">
        <f t="shared" si="3"/>
        <v>30</v>
      </c>
      <c r="N33" s="2">
        <f t="shared" si="4"/>
        <v>50</v>
      </c>
      <c r="O33" s="73">
        <f t="shared" si="5"/>
        <v>0</v>
      </c>
      <c r="P33" s="2"/>
      <c r="Q33" s="2"/>
      <c r="R33" s="2"/>
      <c r="S33" s="2"/>
      <c r="T33" s="2"/>
      <c r="U33" s="2"/>
      <c r="V33" s="2"/>
      <c r="W33" s="2"/>
      <c r="X33" s="2"/>
      <c r="Y33" s="2"/>
      <c r="Z33" s="2"/>
      <c r="AA33" s="2"/>
      <c r="AB33" s="2"/>
      <c r="AC33" s="2"/>
      <c r="AD33" s="2"/>
      <c r="AE33" s="2"/>
      <c r="AF33" s="2"/>
      <c r="AG33" s="2"/>
      <c r="AH33" s="72"/>
      <c r="AI33" s="19"/>
      <c r="AJ33" s="24"/>
      <c r="AK33" s="25">
        <f t="shared" si="17"/>
        <v>27</v>
      </c>
      <c r="AL33" s="29">
        <f t="shared" si="6"/>
        <v>0</v>
      </c>
      <c r="AM33" s="30">
        <f t="shared" si="7"/>
        <v>0</v>
      </c>
      <c r="AN33" s="25">
        <f t="shared" si="14"/>
        <v>27</v>
      </c>
      <c r="AO33" s="30">
        <f t="shared" si="15"/>
        <v>0</v>
      </c>
      <c r="AP33" s="29">
        <f t="shared" si="8"/>
        <v>0</v>
      </c>
      <c r="AQ33" s="25">
        <f t="shared" si="9"/>
        <v>0</v>
      </c>
      <c r="AR33" s="25">
        <f t="shared" si="10"/>
        <v>0</v>
      </c>
      <c r="AS33" s="29">
        <f t="shared" si="11"/>
        <v>0</v>
      </c>
      <c r="AT33" s="25"/>
      <c r="AU33" s="25"/>
      <c r="AV33" s="25"/>
      <c r="AW33" s="25"/>
      <c r="AX33" s="25"/>
      <c r="AY33" s="25"/>
      <c r="AZ33" s="25"/>
      <c r="BA33" s="25"/>
      <c r="BB33" s="25"/>
      <c r="BC33" s="25"/>
      <c r="BD33" s="25"/>
      <c r="BE33" s="25"/>
      <c r="BF33" s="25"/>
      <c r="BG33" s="25"/>
      <c r="BH33" s="28"/>
    </row>
    <row r="34" spans="1:60" ht="14.25" x14ac:dyDescent="0.2">
      <c r="A34" s="51">
        <f>B$5+15</f>
        <v>2029</v>
      </c>
      <c r="B34" s="92">
        <f t="shared" si="18"/>
        <v>1.4822655198842589</v>
      </c>
      <c r="C34" s="92">
        <f t="shared" si="19"/>
        <v>0.13309692453655042</v>
      </c>
      <c r="D34" s="34"/>
      <c r="E34" s="19"/>
      <c r="F34" s="69"/>
      <c r="G34" s="2">
        <f t="shared" si="16"/>
        <v>2042</v>
      </c>
      <c r="H34" s="73">
        <f t="shared" si="0"/>
        <v>0</v>
      </c>
      <c r="I34" s="74">
        <f t="shared" si="1"/>
        <v>0</v>
      </c>
      <c r="J34" s="2">
        <f t="shared" si="12"/>
        <v>2042</v>
      </c>
      <c r="K34" s="74">
        <f t="shared" si="13"/>
        <v>0</v>
      </c>
      <c r="L34" s="73">
        <f t="shared" si="2"/>
        <v>0</v>
      </c>
      <c r="M34" s="2">
        <f t="shared" si="3"/>
        <v>30</v>
      </c>
      <c r="N34" s="2">
        <f t="shared" si="4"/>
        <v>50</v>
      </c>
      <c r="O34" s="73">
        <f t="shared" si="5"/>
        <v>0</v>
      </c>
      <c r="P34" s="2"/>
      <c r="Q34" s="2"/>
      <c r="R34" s="2"/>
      <c r="S34" s="2"/>
      <c r="T34" s="2"/>
      <c r="U34" s="2"/>
      <c r="V34" s="2"/>
      <c r="W34" s="2"/>
      <c r="X34" s="2"/>
      <c r="Y34" s="2"/>
      <c r="Z34" s="2"/>
      <c r="AA34" s="2"/>
      <c r="AB34" s="2"/>
      <c r="AC34" s="2"/>
      <c r="AD34" s="2"/>
      <c r="AE34" s="2"/>
      <c r="AF34" s="2"/>
      <c r="AG34" s="2"/>
      <c r="AH34" s="72"/>
      <c r="AI34" s="19"/>
      <c r="AJ34" s="24"/>
      <c r="AK34" s="25">
        <f t="shared" si="17"/>
        <v>28</v>
      </c>
      <c r="AL34" s="29">
        <f t="shared" si="6"/>
        <v>0</v>
      </c>
      <c r="AM34" s="30">
        <f t="shared" si="7"/>
        <v>0</v>
      </c>
      <c r="AN34" s="25">
        <f t="shared" si="14"/>
        <v>28</v>
      </c>
      <c r="AO34" s="30">
        <f t="shared" si="15"/>
        <v>0</v>
      </c>
      <c r="AP34" s="29">
        <f t="shared" si="8"/>
        <v>0</v>
      </c>
      <c r="AQ34" s="25">
        <f t="shared" si="9"/>
        <v>0</v>
      </c>
      <c r="AR34" s="25">
        <f t="shared" si="10"/>
        <v>0</v>
      </c>
      <c r="AS34" s="29">
        <f t="shared" si="11"/>
        <v>0</v>
      </c>
      <c r="AT34" s="25"/>
      <c r="AU34" s="25"/>
      <c r="AV34" s="25"/>
      <c r="AW34" s="25"/>
      <c r="AX34" s="25"/>
      <c r="AY34" s="25"/>
      <c r="AZ34" s="25"/>
      <c r="BA34" s="25"/>
      <c r="BB34" s="25"/>
      <c r="BC34" s="25"/>
      <c r="BD34" s="25"/>
      <c r="BE34" s="25"/>
      <c r="BF34" s="25"/>
      <c r="BG34" s="25"/>
      <c r="BH34" s="28"/>
    </row>
    <row r="35" spans="1:60" ht="14.25" x14ac:dyDescent="0.2">
      <c r="A35" s="51">
        <f>B$5+20</f>
        <v>2034</v>
      </c>
      <c r="B35" s="92">
        <f t="shared" si="18"/>
        <v>0</v>
      </c>
      <c r="C35" s="92">
        <f t="shared" si="19"/>
        <v>0</v>
      </c>
      <c r="D35" s="34"/>
      <c r="E35" s="19"/>
      <c r="F35" s="69"/>
      <c r="G35" s="2">
        <f t="shared" si="16"/>
        <v>2043</v>
      </c>
      <c r="H35" s="73">
        <f t="shared" si="0"/>
        <v>0</v>
      </c>
      <c r="I35" s="74">
        <f t="shared" si="1"/>
        <v>0</v>
      </c>
      <c r="J35" s="2">
        <f t="shared" si="12"/>
        <v>2043</v>
      </c>
      <c r="K35" s="74">
        <f t="shared" si="13"/>
        <v>0</v>
      </c>
      <c r="L35" s="73">
        <f t="shared" si="2"/>
        <v>0</v>
      </c>
      <c r="M35" s="2">
        <f t="shared" si="3"/>
        <v>30</v>
      </c>
      <c r="N35" s="2">
        <f t="shared" si="4"/>
        <v>50</v>
      </c>
      <c r="O35" s="73">
        <f t="shared" si="5"/>
        <v>0</v>
      </c>
      <c r="P35" s="2"/>
      <c r="Q35" s="2"/>
      <c r="R35" s="2"/>
      <c r="S35" s="2"/>
      <c r="T35" s="2"/>
      <c r="U35" s="2"/>
      <c r="V35" s="2"/>
      <c r="W35" s="2"/>
      <c r="X35" s="2"/>
      <c r="Y35" s="2"/>
      <c r="Z35" s="2"/>
      <c r="AA35" s="2"/>
      <c r="AB35" s="2"/>
      <c r="AC35" s="2"/>
      <c r="AD35" s="2"/>
      <c r="AE35" s="2"/>
      <c r="AF35" s="2"/>
      <c r="AG35" s="2"/>
      <c r="AH35" s="72"/>
      <c r="AI35" s="19"/>
      <c r="AJ35" s="24"/>
      <c r="AK35" s="25">
        <f t="shared" si="17"/>
        <v>29</v>
      </c>
      <c r="AL35" s="29">
        <f t="shared" si="6"/>
        <v>0</v>
      </c>
      <c r="AM35" s="30">
        <f t="shared" si="7"/>
        <v>0</v>
      </c>
      <c r="AN35" s="25">
        <f t="shared" si="14"/>
        <v>29</v>
      </c>
      <c r="AO35" s="30">
        <f t="shared" si="15"/>
        <v>0</v>
      </c>
      <c r="AP35" s="29">
        <f t="shared" si="8"/>
        <v>0</v>
      </c>
      <c r="AQ35" s="25">
        <f t="shared" si="9"/>
        <v>0</v>
      </c>
      <c r="AR35" s="25">
        <f t="shared" si="10"/>
        <v>0</v>
      </c>
      <c r="AS35" s="29">
        <f t="shared" si="11"/>
        <v>0</v>
      </c>
      <c r="AT35" s="25"/>
      <c r="AU35" s="25"/>
      <c r="AV35" s="25"/>
      <c r="AW35" s="25"/>
      <c r="AX35" s="25"/>
      <c r="AY35" s="25"/>
      <c r="AZ35" s="25"/>
      <c r="BA35" s="25"/>
      <c r="BB35" s="25"/>
      <c r="BC35" s="25"/>
      <c r="BD35" s="25"/>
      <c r="BE35" s="25"/>
      <c r="BF35" s="25"/>
      <c r="BG35" s="25"/>
      <c r="BH35" s="28"/>
    </row>
    <row r="36" spans="1:60" ht="14.25" x14ac:dyDescent="0.2">
      <c r="A36" s="34"/>
      <c r="B36" s="34"/>
      <c r="C36" s="34"/>
      <c r="D36" s="34"/>
      <c r="E36" s="19"/>
      <c r="F36" s="69"/>
      <c r="G36" s="2">
        <f t="shared" si="16"/>
        <v>2044</v>
      </c>
      <c r="H36" s="73">
        <f t="shared" si="0"/>
        <v>0</v>
      </c>
      <c r="I36" s="74">
        <f t="shared" si="1"/>
        <v>0</v>
      </c>
      <c r="J36" s="2">
        <f t="shared" si="12"/>
        <v>2044</v>
      </c>
      <c r="K36" s="74">
        <f t="shared" si="13"/>
        <v>0</v>
      </c>
      <c r="L36" s="73">
        <f t="shared" si="2"/>
        <v>0</v>
      </c>
      <c r="M36" s="2">
        <f t="shared" si="3"/>
        <v>30</v>
      </c>
      <c r="N36" s="2">
        <f t="shared" si="4"/>
        <v>50</v>
      </c>
      <c r="O36" s="73">
        <f t="shared" si="5"/>
        <v>0</v>
      </c>
      <c r="P36" s="2"/>
      <c r="Q36" s="2"/>
      <c r="R36" s="2"/>
      <c r="S36" s="2"/>
      <c r="T36" s="2"/>
      <c r="U36" s="2"/>
      <c r="V36" s="2"/>
      <c r="W36" s="2"/>
      <c r="X36" s="2"/>
      <c r="Y36" s="2"/>
      <c r="Z36" s="2"/>
      <c r="AA36" s="2"/>
      <c r="AB36" s="2"/>
      <c r="AC36" s="2"/>
      <c r="AD36" s="2"/>
      <c r="AE36" s="2"/>
      <c r="AF36" s="2"/>
      <c r="AG36" s="2"/>
      <c r="AH36" s="72"/>
      <c r="AI36" s="19"/>
      <c r="AJ36" s="24"/>
      <c r="AK36" s="25">
        <f t="shared" si="17"/>
        <v>30</v>
      </c>
      <c r="AL36" s="29">
        <f t="shared" si="6"/>
        <v>0</v>
      </c>
      <c r="AM36" s="30">
        <f t="shared" si="7"/>
        <v>0</v>
      </c>
      <c r="AN36" s="25">
        <f t="shared" si="14"/>
        <v>30</v>
      </c>
      <c r="AO36" s="30">
        <f t="shared" si="15"/>
        <v>0</v>
      </c>
      <c r="AP36" s="29">
        <f t="shared" si="8"/>
        <v>0</v>
      </c>
      <c r="AQ36" s="25">
        <f t="shared" si="9"/>
        <v>0</v>
      </c>
      <c r="AR36" s="25">
        <f t="shared" si="10"/>
        <v>0</v>
      </c>
      <c r="AS36" s="29">
        <f t="shared" si="11"/>
        <v>0</v>
      </c>
      <c r="AT36" s="25"/>
      <c r="AU36" s="25"/>
      <c r="AV36" s="25"/>
      <c r="AW36" s="25"/>
      <c r="AX36" s="25"/>
      <c r="AY36" s="25"/>
      <c r="AZ36" s="25"/>
      <c r="BA36" s="25"/>
      <c r="BB36" s="25"/>
      <c r="BC36" s="25"/>
      <c r="BD36" s="25"/>
      <c r="BE36" s="25"/>
      <c r="BF36" s="25"/>
      <c r="BG36" s="25"/>
      <c r="BH36" s="28"/>
    </row>
    <row r="37" spans="1:60" ht="14.25" x14ac:dyDescent="0.2">
      <c r="A37" s="34"/>
      <c r="B37" s="52"/>
      <c r="C37" s="53"/>
      <c r="D37" s="34"/>
      <c r="E37" s="34"/>
      <c r="F37" s="69"/>
      <c r="G37" s="2">
        <f t="shared" si="16"/>
        <v>2045</v>
      </c>
      <c r="H37" s="73">
        <f t="shared" si="0"/>
        <v>0</v>
      </c>
      <c r="I37" s="74">
        <f t="shared" si="1"/>
        <v>0</v>
      </c>
      <c r="J37" s="2">
        <f t="shared" si="12"/>
        <v>2045</v>
      </c>
      <c r="K37" s="74">
        <f t="shared" si="13"/>
        <v>0</v>
      </c>
      <c r="L37" s="73">
        <f t="shared" si="2"/>
        <v>0</v>
      </c>
      <c r="M37" s="2">
        <f t="shared" si="3"/>
        <v>30</v>
      </c>
      <c r="N37" s="2">
        <f t="shared" si="4"/>
        <v>50</v>
      </c>
      <c r="O37" s="73">
        <f t="shared" si="5"/>
        <v>0</v>
      </c>
      <c r="P37" s="2"/>
      <c r="Q37" s="2"/>
      <c r="R37" s="2"/>
      <c r="S37" s="2"/>
      <c r="T37" s="2"/>
      <c r="U37" s="2"/>
      <c r="V37" s="2"/>
      <c r="W37" s="2"/>
      <c r="X37" s="2"/>
      <c r="Y37" s="2"/>
      <c r="Z37" s="2"/>
      <c r="AA37" s="2"/>
      <c r="AB37" s="2"/>
      <c r="AC37" s="2"/>
      <c r="AD37" s="2"/>
      <c r="AE37" s="2"/>
      <c r="AF37" s="2"/>
      <c r="AG37" s="2"/>
      <c r="AH37" s="72"/>
      <c r="AI37" s="19"/>
      <c r="AJ37" s="24"/>
      <c r="AK37" s="25">
        <f t="shared" si="17"/>
        <v>31</v>
      </c>
      <c r="AL37" s="29">
        <f t="shared" si="6"/>
        <v>0</v>
      </c>
      <c r="AM37" s="30">
        <f t="shared" si="7"/>
        <v>0</v>
      </c>
      <c r="AN37" s="25">
        <f t="shared" si="14"/>
        <v>31</v>
      </c>
      <c r="AO37" s="30">
        <f t="shared" si="15"/>
        <v>0</v>
      </c>
      <c r="AP37" s="29">
        <f t="shared" si="8"/>
        <v>0</v>
      </c>
      <c r="AQ37" s="25">
        <f t="shared" si="9"/>
        <v>0</v>
      </c>
      <c r="AR37" s="25">
        <f t="shared" si="10"/>
        <v>0</v>
      </c>
      <c r="AS37" s="29">
        <f t="shared" si="11"/>
        <v>0</v>
      </c>
      <c r="AT37" s="25"/>
      <c r="AU37" s="25"/>
      <c r="AV37" s="25"/>
      <c r="AW37" s="25"/>
      <c r="AX37" s="25"/>
      <c r="AY37" s="25"/>
      <c r="AZ37" s="25"/>
      <c r="BA37" s="25"/>
      <c r="BB37" s="25"/>
      <c r="BC37" s="25"/>
      <c r="BD37" s="25"/>
      <c r="BE37" s="25"/>
      <c r="BF37" s="25"/>
      <c r="BG37" s="25"/>
      <c r="BH37" s="28"/>
    </row>
    <row r="38" spans="1:60" ht="14.25" x14ac:dyDescent="0.2">
      <c r="A38" s="34"/>
      <c r="B38" s="52"/>
      <c r="C38" s="53"/>
      <c r="D38" s="34"/>
      <c r="E38" s="34"/>
      <c r="F38" s="69"/>
      <c r="G38" s="2">
        <f t="shared" si="16"/>
        <v>2046</v>
      </c>
      <c r="H38" s="73">
        <f t="shared" si="0"/>
        <v>0</v>
      </c>
      <c r="I38" s="74">
        <f t="shared" si="1"/>
        <v>0</v>
      </c>
      <c r="J38" s="2">
        <f t="shared" si="12"/>
        <v>2046</v>
      </c>
      <c r="K38" s="74">
        <f t="shared" si="13"/>
        <v>0</v>
      </c>
      <c r="L38" s="73">
        <f t="shared" si="2"/>
        <v>0</v>
      </c>
      <c r="M38" s="2">
        <f t="shared" si="3"/>
        <v>30</v>
      </c>
      <c r="N38" s="2">
        <f t="shared" si="4"/>
        <v>50</v>
      </c>
      <c r="O38" s="73">
        <f t="shared" si="5"/>
        <v>0</v>
      </c>
      <c r="P38" s="2"/>
      <c r="Q38" s="2"/>
      <c r="R38" s="2"/>
      <c r="S38" s="2"/>
      <c r="T38" s="2"/>
      <c r="U38" s="2"/>
      <c r="V38" s="2"/>
      <c r="W38" s="2"/>
      <c r="X38" s="2"/>
      <c r="Y38" s="2"/>
      <c r="Z38" s="2"/>
      <c r="AA38" s="2"/>
      <c r="AB38" s="2"/>
      <c r="AC38" s="2"/>
      <c r="AD38" s="2"/>
      <c r="AE38" s="2"/>
      <c r="AF38" s="2"/>
      <c r="AG38" s="2"/>
      <c r="AH38" s="72"/>
      <c r="AI38" s="19"/>
      <c r="AJ38" s="24"/>
      <c r="AK38" s="25">
        <f t="shared" si="17"/>
        <v>32</v>
      </c>
      <c r="AL38" s="29">
        <f t="shared" si="6"/>
        <v>0</v>
      </c>
      <c r="AM38" s="30">
        <f t="shared" si="7"/>
        <v>0</v>
      </c>
      <c r="AN38" s="25">
        <f t="shared" si="14"/>
        <v>32</v>
      </c>
      <c r="AO38" s="30">
        <f t="shared" si="15"/>
        <v>0</v>
      </c>
      <c r="AP38" s="29">
        <f t="shared" si="8"/>
        <v>0</v>
      </c>
      <c r="AQ38" s="25">
        <f t="shared" si="9"/>
        <v>0</v>
      </c>
      <c r="AR38" s="25">
        <f t="shared" si="10"/>
        <v>0</v>
      </c>
      <c r="AS38" s="29">
        <f t="shared" si="11"/>
        <v>0</v>
      </c>
      <c r="AT38" s="25"/>
      <c r="AU38" s="25"/>
      <c r="AV38" s="25"/>
      <c r="AW38" s="25"/>
      <c r="AX38" s="25"/>
      <c r="AY38" s="25"/>
      <c r="AZ38" s="25"/>
      <c r="BA38" s="25"/>
      <c r="BB38" s="25"/>
      <c r="BC38" s="25"/>
      <c r="BD38" s="25"/>
      <c r="BE38" s="25"/>
      <c r="BF38" s="25"/>
      <c r="BG38" s="25"/>
      <c r="BH38" s="28"/>
    </row>
    <row r="39" spans="1:60" ht="15" thickBot="1" x14ac:dyDescent="0.25">
      <c r="A39" s="34"/>
      <c r="B39" s="34"/>
      <c r="C39" s="34"/>
      <c r="D39" s="34"/>
      <c r="E39" s="34"/>
      <c r="F39" s="75"/>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7"/>
      <c r="AI39" s="19"/>
      <c r="AJ39" s="31"/>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3"/>
    </row>
    <row r="40" spans="1:60" ht="14.25" x14ac:dyDescent="0.2">
      <c r="A40" s="34"/>
      <c r="B40" s="34"/>
      <c r="C40" s="34"/>
      <c r="D40" s="34"/>
      <c r="E40" s="34"/>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row>
    <row r="41" spans="1:60" s="12" customFormat="1" ht="15" x14ac:dyDescent="0.25">
      <c r="A41" s="54" t="s">
        <v>27</v>
      </c>
      <c r="B41" s="93">
        <f>B5</f>
        <v>2014</v>
      </c>
      <c r="C41" s="93">
        <f>B41+1</f>
        <v>2015</v>
      </c>
      <c r="D41" s="93">
        <f t="shared" ref="D41:Q41" si="20">C41+1</f>
        <v>2016</v>
      </c>
      <c r="E41" s="93">
        <f t="shared" si="20"/>
        <v>2017</v>
      </c>
      <c r="F41" s="93">
        <f t="shared" si="20"/>
        <v>2018</v>
      </c>
      <c r="G41" s="93">
        <f t="shared" si="20"/>
        <v>2019</v>
      </c>
      <c r="H41" s="93">
        <f t="shared" si="20"/>
        <v>2020</v>
      </c>
      <c r="I41" s="93">
        <f t="shared" si="20"/>
        <v>2021</v>
      </c>
      <c r="J41" s="93">
        <f t="shared" si="20"/>
        <v>2022</v>
      </c>
      <c r="K41" s="93">
        <f t="shared" si="20"/>
        <v>2023</v>
      </c>
      <c r="L41" s="93">
        <f t="shared" si="20"/>
        <v>2024</v>
      </c>
      <c r="M41" s="93">
        <f t="shared" si="20"/>
        <v>2025</v>
      </c>
      <c r="N41" s="93">
        <f t="shared" si="20"/>
        <v>2026</v>
      </c>
      <c r="O41" s="93">
        <f>N41+1</f>
        <v>2027</v>
      </c>
      <c r="P41" s="93">
        <f t="shared" si="20"/>
        <v>2028</v>
      </c>
      <c r="Q41" s="93">
        <f t="shared" si="20"/>
        <v>2029</v>
      </c>
      <c r="R41" s="93">
        <f t="shared" ref="R41" si="21">Q41+1</f>
        <v>2030</v>
      </c>
      <c r="S41" s="93">
        <f t="shared" ref="S41" si="22">R41+1</f>
        <v>2031</v>
      </c>
      <c r="T41" s="93">
        <f t="shared" ref="T41" si="23">S41+1</f>
        <v>2032</v>
      </c>
      <c r="U41" s="93">
        <f t="shared" ref="U41" si="24">T41+1</f>
        <v>2033</v>
      </c>
      <c r="V41" s="93">
        <f t="shared" ref="V41" si="25">U41+1</f>
        <v>2034</v>
      </c>
      <c r="W41" s="93">
        <f t="shared" ref="W41" si="26">V41+1</f>
        <v>2035</v>
      </c>
      <c r="X41" s="93">
        <f t="shared" ref="X41" si="27">W41+1</f>
        <v>2036</v>
      </c>
      <c r="Y41" s="93">
        <f t="shared" ref="Y41" si="28">X41+1</f>
        <v>2037</v>
      </c>
      <c r="Z41" s="93">
        <f t="shared" ref="Z41" si="29">Y41+1</f>
        <v>2038</v>
      </c>
      <c r="AA41" s="93">
        <f t="shared" ref="AA41" si="30">Z41+1</f>
        <v>2039</v>
      </c>
      <c r="AB41" s="93">
        <f t="shared" ref="AB41" si="31">AA41+1</f>
        <v>2040</v>
      </c>
      <c r="AC41" s="93">
        <f t="shared" ref="AC41" si="32">AB41+1</f>
        <v>2041</v>
      </c>
      <c r="AD41" s="93">
        <f t="shared" ref="AD41" si="33">AC41+1</f>
        <v>2042</v>
      </c>
      <c r="AE41" s="93">
        <f t="shared" ref="AE41" si="34">AD41+1</f>
        <v>2043</v>
      </c>
      <c r="AF41" s="93">
        <f t="shared" ref="AF41" si="35">AE41+1</f>
        <v>2044</v>
      </c>
      <c r="AG41" s="93">
        <f t="shared" ref="AG41" si="36">AF41+1</f>
        <v>2045</v>
      </c>
      <c r="AH41" s="93">
        <f t="shared" ref="AH41" si="37">AG41+1</f>
        <v>2046</v>
      </c>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row>
    <row r="42" spans="1:60" s="12" customFormat="1" ht="15" x14ac:dyDescent="0.25">
      <c r="A42" s="14" t="s">
        <v>35</v>
      </c>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row>
    <row r="43" spans="1:60" s="12" customFormat="1" ht="14.25" x14ac:dyDescent="0.2">
      <c r="A43" s="18" t="s">
        <v>12</v>
      </c>
      <c r="B43" s="82">
        <v>1</v>
      </c>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105"/>
      <c r="AJ43" s="105"/>
      <c r="AK43" s="105"/>
      <c r="AL43" s="34"/>
      <c r="AM43" s="34"/>
      <c r="AN43" s="34"/>
      <c r="AO43" s="34"/>
      <c r="AP43" s="34"/>
      <c r="AQ43" s="34"/>
      <c r="AR43" s="34"/>
      <c r="AS43" s="34"/>
      <c r="AT43" s="34"/>
      <c r="AU43" s="34"/>
      <c r="AV43" s="34"/>
      <c r="AW43" s="34"/>
      <c r="AX43" s="34"/>
      <c r="AY43" s="34"/>
      <c r="AZ43" s="34"/>
      <c r="BA43" s="34"/>
      <c r="BB43" s="34"/>
      <c r="BC43" s="34"/>
      <c r="BD43" s="34"/>
      <c r="BE43" s="34"/>
      <c r="BF43" s="34"/>
      <c r="BG43" s="34"/>
    </row>
    <row r="44" spans="1:60" s="12" customFormat="1" ht="14.25" x14ac:dyDescent="0.2">
      <c r="A44" s="18" t="s">
        <v>17</v>
      </c>
      <c r="B44" s="83">
        <v>2</v>
      </c>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135"/>
      <c r="AJ44" s="105"/>
      <c r="AK44" s="105"/>
      <c r="AL44" s="34"/>
      <c r="AM44" s="34"/>
      <c r="AN44" s="34"/>
      <c r="AO44" s="34"/>
      <c r="AP44" s="34"/>
      <c r="AQ44" s="34"/>
      <c r="AR44" s="34"/>
      <c r="AS44" s="34"/>
      <c r="AT44" s="34"/>
      <c r="AU44" s="34"/>
      <c r="AV44" s="34"/>
      <c r="AW44" s="34"/>
      <c r="AX44" s="34"/>
      <c r="AY44" s="34"/>
      <c r="AZ44" s="34"/>
      <c r="BA44" s="34"/>
      <c r="BB44" s="34"/>
      <c r="BC44" s="34"/>
      <c r="BD44" s="34"/>
      <c r="BE44" s="34"/>
      <c r="BF44" s="34"/>
      <c r="BG44" s="34"/>
    </row>
    <row r="45" spans="1:60" s="12" customFormat="1" ht="14.25" x14ac:dyDescent="0.2">
      <c r="A45" s="18" t="s">
        <v>38</v>
      </c>
      <c r="B45" s="82">
        <v>3</v>
      </c>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105"/>
      <c r="AJ45" s="105"/>
      <c r="AK45" s="105"/>
      <c r="AL45" s="34"/>
      <c r="AM45" s="34"/>
      <c r="AN45" s="34"/>
      <c r="AO45" s="34"/>
      <c r="AP45" s="34"/>
      <c r="AQ45" s="34"/>
      <c r="AR45" s="34"/>
      <c r="AS45" s="34"/>
      <c r="AT45" s="34"/>
      <c r="AU45" s="34"/>
      <c r="AV45" s="34"/>
      <c r="AW45" s="34"/>
      <c r="AX45" s="34"/>
      <c r="AY45" s="34"/>
      <c r="AZ45" s="34"/>
      <c r="BA45" s="34"/>
      <c r="BB45" s="34"/>
      <c r="BC45" s="34"/>
      <c r="BD45" s="34"/>
      <c r="BE45" s="34"/>
      <c r="BF45" s="34"/>
      <c r="BG45" s="34"/>
    </row>
    <row r="46" spans="1:60" s="12" customFormat="1" ht="14.25" x14ac:dyDescent="0.2">
      <c r="A46" s="105"/>
      <c r="B46" s="105"/>
      <c r="C46" s="105"/>
      <c r="D46" s="105"/>
      <c r="E46" s="105"/>
      <c r="F46" s="105"/>
      <c r="G46" s="105"/>
      <c r="H46" s="105"/>
      <c r="I46" s="105"/>
      <c r="J46" s="105"/>
      <c r="K46" s="105"/>
      <c r="L46" s="105"/>
      <c r="M46" s="105"/>
      <c r="N46" s="105"/>
      <c r="O46" s="105"/>
      <c r="P46" s="105"/>
      <c r="Q46" s="105"/>
      <c r="R46" s="105"/>
      <c r="S46" s="105"/>
      <c r="T46" s="105"/>
      <c r="U46" s="105"/>
      <c r="V46" s="105"/>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row>
    <row r="47" spans="1:60" s="12" customFormat="1" ht="15" x14ac:dyDescent="0.25">
      <c r="A47" s="38" t="s">
        <v>26</v>
      </c>
      <c r="B47" s="105"/>
      <c r="C47" s="105"/>
      <c r="D47" s="105"/>
      <c r="E47" s="105"/>
      <c r="F47" s="105"/>
      <c r="G47" s="105"/>
      <c r="H47" s="105"/>
      <c r="I47" s="105"/>
      <c r="J47" s="105"/>
      <c r="K47" s="105"/>
      <c r="L47" s="105"/>
      <c r="M47" s="105"/>
      <c r="N47" s="105"/>
      <c r="O47" s="105"/>
      <c r="P47" s="105"/>
      <c r="Q47" s="105"/>
      <c r="R47" s="105"/>
      <c r="S47" s="105"/>
      <c r="T47" s="105"/>
      <c r="U47" s="105"/>
      <c r="V47" s="105"/>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row>
    <row r="48" spans="1:60" s="12" customFormat="1" ht="14.25" x14ac:dyDescent="0.2">
      <c r="A48" s="18" t="s">
        <v>12</v>
      </c>
      <c r="B48" s="15">
        <f t="shared" ref="B48:Q48" si="38">B43/$B$6</f>
        <v>0.33333333333333331</v>
      </c>
      <c r="C48" s="15">
        <f t="shared" si="38"/>
        <v>0</v>
      </c>
      <c r="D48" s="15">
        <f t="shared" si="38"/>
        <v>0</v>
      </c>
      <c r="E48" s="15">
        <f t="shared" si="38"/>
        <v>0</v>
      </c>
      <c r="F48" s="15">
        <f t="shared" si="38"/>
        <v>0</v>
      </c>
      <c r="G48" s="15">
        <f t="shared" si="38"/>
        <v>0</v>
      </c>
      <c r="H48" s="15">
        <f t="shared" si="38"/>
        <v>0</v>
      </c>
      <c r="I48" s="15">
        <f t="shared" si="38"/>
        <v>0</v>
      </c>
      <c r="J48" s="15">
        <f t="shared" si="38"/>
        <v>0</v>
      </c>
      <c r="K48" s="15">
        <f t="shared" si="38"/>
        <v>0</v>
      </c>
      <c r="L48" s="15">
        <f t="shared" si="38"/>
        <v>0</v>
      </c>
      <c r="M48" s="15">
        <f t="shared" si="38"/>
        <v>0</v>
      </c>
      <c r="N48" s="15">
        <f t="shared" si="38"/>
        <v>0</v>
      </c>
      <c r="O48" s="15">
        <f>O43/$B$6</f>
        <v>0</v>
      </c>
      <c r="P48" s="15">
        <f>P43/$B$6</f>
        <v>0</v>
      </c>
      <c r="Q48" s="15">
        <f t="shared" si="38"/>
        <v>0</v>
      </c>
      <c r="R48" s="15">
        <f t="shared" ref="R48:V48" si="39">R43/$B$6</f>
        <v>0</v>
      </c>
      <c r="S48" s="15">
        <f t="shared" si="39"/>
        <v>0</v>
      </c>
      <c r="T48" s="15">
        <f t="shared" si="39"/>
        <v>0</v>
      </c>
      <c r="U48" s="15">
        <f t="shared" si="39"/>
        <v>0</v>
      </c>
      <c r="V48" s="15">
        <f t="shared" si="39"/>
        <v>0</v>
      </c>
      <c r="W48" s="15">
        <f t="shared" ref="W48:AH48" si="40">W43/$B$6</f>
        <v>0</v>
      </c>
      <c r="X48" s="15">
        <f t="shared" si="40"/>
        <v>0</v>
      </c>
      <c r="Y48" s="15">
        <f t="shared" si="40"/>
        <v>0</v>
      </c>
      <c r="Z48" s="15">
        <f t="shared" si="40"/>
        <v>0</v>
      </c>
      <c r="AA48" s="15">
        <f t="shared" si="40"/>
        <v>0</v>
      </c>
      <c r="AB48" s="15">
        <f t="shared" si="40"/>
        <v>0</v>
      </c>
      <c r="AC48" s="15">
        <f t="shared" si="40"/>
        <v>0</v>
      </c>
      <c r="AD48" s="15">
        <f t="shared" si="40"/>
        <v>0</v>
      </c>
      <c r="AE48" s="15">
        <f t="shared" si="40"/>
        <v>0</v>
      </c>
      <c r="AF48" s="15">
        <f t="shared" si="40"/>
        <v>0</v>
      </c>
      <c r="AG48" s="15">
        <f t="shared" si="40"/>
        <v>0</v>
      </c>
      <c r="AH48" s="15">
        <f t="shared" si="40"/>
        <v>0</v>
      </c>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row>
    <row r="49" spans="1:59" s="12" customFormat="1" ht="14.25" x14ac:dyDescent="0.2">
      <c r="A49" s="18" t="s">
        <v>17</v>
      </c>
      <c r="B49" s="15">
        <f t="shared" ref="B49:Q49" si="41">B44/$B$6</f>
        <v>0.66666666666666663</v>
      </c>
      <c r="C49" s="15">
        <f t="shared" si="41"/>
        <v>0</v>
      </c>
      <c r="D49" s="15">
        <f t="shared" si="41"/>
        <v>0</v>
      </c>
      <c r="E49" s="15">
        <f t="shared" si="41"/>
        <v>0</v>
      </c>
      <c r="F49" s="15">
        <f t="shared" si="41"/>
        <v>0</v>
      </c>
      <c r="G49" s="15">
        <f t="shared" si="41"/>
        <v>0</v>
      </c>
      <c r="H49" s="15">
        <f t="shared" si="41"/>
        <v>0</v>
      </c>
      <c r="I49" s="15">
        <f t="shared" si="41"/>
        <v>0</v>
      </c>
      <c r="J49" s="15">
        <f t="shared" si="41"/>
        <v>0</v>
      </c>
      <c r="K49" s="15">
        <f t="shared" si="41"/>
        <v>0</v>
      </c>
      <c r="L49" s="15">
        <f t="shared" si="41"/>
        <v>0</v>
      </c>
      <c r="M49" s="15">
        <f t="shared" si="41"/>
        <v>0</v>
      </c>
      <c r="N49" s="15">
        <f t="shared" si="41"/>
        <v>0</v>
      </c>
      <c r="O49" s="15">
        <f>O44/$B$6</f>
        <v>0</v>
      </c>
      <c r="P49" s="15">
        <f>P44/$B$6</f>
        <v>0</v>
      </c>
      <c r="Q49" s="15">
        <f t="shared" si="41"/>
        <v>0</v>
      </c>
      <c r="R49" s="15">
        <f t="shared" ref="R49:V49" si="42">R44/$B$6</f>
        <v>0</v>
      </c>
      <c r="S49" s="15">
        <f t="shared" si="42"/>
        <v>0</v>
      </c>
      <c r="T49" s="15">
        <f t="shared" si="42"/>
        <v>0</v>
      </c>
      <c r="U49" s="15">
        <f t="shared" si="42"/>
        <v>0</v>
      </c>
      <c r="V49" s="15">
        <f t="shared" si="42"/>
        <v>0</v>
      </c>
      <c r="W49" s="15">
        <f t="shared" ref="W49:AH49" si="43">W44/$B$6</f>
        <v>0</v>
      </c>
      <c r="X49" s="15">
        <f t="shared" si="43"/>
        <v>0</v>
      </c>
      <c r="Y49" s="15">
        <f t="shared" si="43"/>
        <v>0</v>
      </c>
      <c r="Z49" s="15">
        <f t="shared" si="43"/>
        <v>0</v>
      </c>
      <c r="AA49" s="15">
        <f t="shared" si="43"/>
        <v>0</v>
      </c>
      <c r="AB49" s="15">
        <f t="shared" si="43"/>
        <v>0</v>
      </c>
      <c r="AC49" s="15">
        <f t="shared" si="43"/>
        <v>0</v>
      </c>
      <c r="AD49" s="15">
        <f t="shared" si="43"/>
        <v>0</v>
      </c>
      <c r="AE49" s="15">
        <f t="shared" si="43"/>
        <v>0</v>
      </c>
      <c r="AF49" s="15">
        <f t="shared" si="43"/>
        <v>0</v>
      </c>
      <c r="AG49" s="15">
        <f t="shared" si="43"/>
        <v>0</v>
      </c>
      <c r="AH49" s="15">
        <f t="shared" si="43"/>
        <v>0</v>
      </c>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row>
    <row r="50" spans="1:59" s="12" customFormat="1" ht="14.25" x14ac:dyDescent="0.2">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row>
    <row r="51" spans="1:59" s="13" customFormat="1" ht="15" x14ac:dyDescent="0.25">
      <c r="A51" s="106" t="s">
        <v>33</v>
      </c>
      <c r="B51" s="105"/>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row>
    <row r="52" spans="1:59" s="13" customFormat="1" ht="14.25" x14ac:dyDescent="0.2">
      <c r="A52" s="17" t="s">
        <v>36</v>
      </c>
      <c r="B52" s="16">
        <f>IF(B43&gt;0,B$44/B$43,0)</f>
        <v>2</v>
      </c>
      <c r="C52" s="16">
        <f t="shared" ref="C52:Q52" si="44">IF(C43&gt;0,C$44/C$43,0)</f>
        <v>0</v>
      </c>
      <c r="D52" s="16">
        <f t="shared" si="44"/>
        <v>0</v>
      </c>
      <c r="E52" s="16">
        <f t="shared" si="44"/>
        <v>0</v>
      </c>
      <c r="F52" s="16">
        <f t="shared" si="44"/>
        <v>0</v>
      </c>
      <c r="G52" s="16">
        <f t="shared" si="44"/>
        <v>0</v>
      </c>
      <c r="H52" s="16">
        <f t="shared" si="44"/>
        <v>0</v>
      </c>
      <c r="I52" s="16">
        <f t="shared" si="44"/>
        <v>0</v>
      </c>
      <c r="J52" s="16">
        <f t="shared" si="44"/>
        <v>0</v>
      </c>
      <c r="K52" s="16">
        <f t="shared" si="44"/>
        <v>0</v>
      </c>
      <c r="L52" s="16">
        <f t="shared" si="44"/>
        <v>0</v>
      </c>
      <c r="M52" s="16">
        <f t="shared" si="44"/>
        <v>0</v>
      </c>
      <c r="N52" s="16">
        <f t="shared" si="44"/>
        <v>0</v>
      </c>
      <c r="O52" s="16">
        <f>IF(O43&gt;0,O$44/O$43,0)</f>
        <v>0</v>
      </c>
      <c r="P52" s="16">
        <f>IF(P43&gt;0,P$44/P$43,0)</f>
        <v>0</v>
      </c>
      <c r="Q52" s="16">
        <f t="shared" si="44"/>
        <v>0</v>
      </c>
      <c r="R52" s="16">
        <f t="shared" ref="R52:V52" si="45">IF(R43&gt;0,R$44/R$43,0)</f>
        <v>0</v>
      </c>
      <c r="S52" s="16">
        <f t="shared" si="45"/>
        <v>0</v>
      </c>
      <c r="T52" s="16">
        <f t="shared" si="45"/>
        <v>0</v>
      </c>
      <c r="U52" s="16">
        <f t="shared" si="45"/>
        <v>0</v>
      </c>
      <c r="V52" s="16">
        <f t="shared" si="45"/>
        <v>0</v>
      </c>
      <c r="W52" s="16">
        <f t="shared" ref="W52:AH52" si="46">IF(W43&gt;0,W$44/W$43,0)</f>
        <v>0</v>
      </c>
      <c r="X52" s="16">
        <f t="shared" si="46"/>
        <v>0</v>
      </c>
      <c r="Y52" s="16">
        <f t="shared" si="46"/>
        <v>0</v>
      </c>
      <c r="Z52" s="16">
        <f t="shared" si="46"/>
        <v>0</v>
      </c>
      <c r="AA52" s="16">
        <f t="shared" si="46"/>
        <v>0</v>
      </c>
      <c r="AB52" s="16">
        <f t="shared" si="46"/>
        <v>0</v>
      </c>
      <c r="AC52" s="16">
        <f t="shared" si="46"/>
        <v>0</v>
      </c>
      <c r="AD52" s="16">
        <f t="shared" si="46"/>
        <v>0</v>
      </c>
      <c r="AE52" s="16">
        <f t="shared" si="46"/>
        <v>0</v>
      </c>
      <c r="AF52" s="16">
        <f t="shared" si="46"/>
        <v>0</v>
      </c>
      <c r="AG52" s="16">
        <f t="shared" si="46"/>
        <v>0</v>
      </c>
      <c r="AH52" s="16">
        <f t="shared" si="46"/>
        <v>0</v>
      </c>
      <c r="AI52" s="105"/>
      <c r="AJ52" s="105"/>
      <c r="AK52" s="105"/>
      <c r="AL52" s="105"/>
      <c r="AM52" s="105"/>
      <c r="AN52" s="105"/>
      <c r="AO52" s="105"/>
      <c r="AP52" s="105"/>
      <c r="AQ52" s="105"/>
      <c r="AR52" s="105"/>
      <c r="AS52" s="105"/>
      <c r="AT52" s="105"/>
      <c r="AU52" s="105"/>
      <c r="AV52" s="105"/>
      <c r="AW52" s="105"/>
      <c r="AX52" s="105"/>
      <c r="AY52" s="105"/>
      <c r="AZ52" s="105"/>
      <c r="BA52" s="105"/>
      <c r="BB52" s="105"/>
      <c r="BC52" s="105"/>
      <c r="BD52" s="105"/>
      <c r="BE52" s="105"/>
      <c r="BF52" s="105"/>
      <c r="BG52" s="105"/>
    </row>
    <row r="53" spans="1:59" s="13" customFormat="1" ht="15" x14ac:dyDescent="0.25">
      <c r="A53" s="107"/>
      <c r="B53" s="108"/>
      <c r="C53" s="108"/>
      <c r="D53" s="108"/>
      <c r="E53" s="108"/>
      <c r="F53" s="108"/>
      <c r="G53" s="108"/>
      <c r="H53" s="108"/>
      <c r="I53" s="108"/>
      <c r="J53" s="108"/>
      <c r="K53" s="108"/>
      <c r="L53" s="108"/>
      <c r="M53" s="108"/>
      <c r="N53" s="108"/>
      <c r="O53" s="108"/>
      <c r="P53" s="108"/>
      <c r="Q53" s="108"/>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05"/>
      <c r="AY53" s="105"/>
      <c r="AZ53" s="105"/>
      <c r="BA53" s="105"/>
      <c r="BB53" s="105"/>
      <c r="BC53" s="105"/>
      <c r="BD53" s="105"/>
      <c r="BE53" s="105"/>
      <c r="BF53" s="105"/>
      <c r="BG53" s="105"/>
    </row>
    <row r="54" spans="1:59" s="13" customFormat="1" ht="15" x14ac:dyDescent="0.25">
      <c r="A54" s="107"/>
      <c r="B54" s="108"/>
      <c r="C54" s="108"/>
      <c r="D54" s="108"/>
      <c r="E54" s="108"/>
      <c r="F54" s="108"/>
      <c r="G54" s="108"/>
      <c r="H54" s="108"/>
      <c r="I54" s="108"/>
      <c r="J54" s="108"/>
      <c r="K54" s="108"/>
      <c r="L54" s="108"/>
      <c r="M54" s="108"/>
      <c r="N54" s="108"/>
      <c r="O54" s="108"/>
      <c r="P54" s="108"/>
      <c r="Q54" s="108"/>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row>
    <row r="55" spans="1:59" s="13" customFormat="1" ht="15" x14ac:dyDescent="0.25">
      <c r="A55" s="107"/>
      <c r="B55" s="108"/>
      <c r="C55" s="108"/>
      <c r="D55" s="108"/>
      <c r="E55" s="108"/>
      <c r="F55" s="108"/>
      <c r="G55" s="108"/>
      <c r="H55" s="108"/>
      <c r="I55" s="108"/>
      <c r="J55" s="108"/>
      <c r="K55" s="108"/>
      <c r="L55" s="108"/>
      <c r="M55" s="108"/>
      <c r="N55" s="108"/>
      <c r="O55" s="108"/>
      <c r="P55" s="108"/>
      <c r="Q55" s="108"/>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05"/>
      <c r="AZ55" s="105"/>
      <c r="BA55" s="105"/>
      <c r="BB55" s="105"/>
      <c r="BC55" s="105"/>
      <c r="BD55" s="105"/>
      <c r="BE55" s="105"/>
      <c r="BF55" s="105"/>
      <c r="BG55" s="105"/>
    </row>
    <row r="56" spans="1:59" s="13" customFormat="1" ht="14.25" x14ac:dyDescent="0.2">
      <c r="A56" s="105"/>
      <c r="B56" s="108"/>
      <c r="C56" s="108"/>
      <c r="D56" s="108"/>
      <c r="E56" s="108"/>
      <c r="F56" s="108"/>
      <c r="G56" s="108"/>
      <c r="H56" s="108"/>
      <c r="I56" s="108"/>
      <c r="J56" s="108"/>
      <c r="K56" s="108"/>
      <c r="L56" s="108"/>
      <c r="M56" s="108"/>
      <c r="N56" s="108"/>
      <c r="O56" s="108"/>
      <c r="P56" s="108"/>
      <c r="Q56" s="108"/>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c r="AY56" s="105"/>
      <c r="AZ56" s="105"/>
      <c r="BA56" s="105"/>
      <c r="BB56" s="105"/>
      <c r="BC56" s="105"/>
      <c r="BD56" s="105"/>
      <c r="BE56" s="105"/>
      <c r="BF56" s="105"/>
      <c r="BG56" s="105"/>
    </row>
    <row r="57" spans="1:59" s="13" customFormat="1" ht="14.25" x14ac:dyDescent="0.2">
      <c r="A57" s="105"/>
      <c r="B57" s="108"/>
      <c r="C57" s="108"/>
      <c r="D57" s="108"/>
      <c r="E57" s="108"/>
      <c r="F57" s="108"/>
      <c r="G57" s="108"/>
      <c r="H57" s="108"/>
      <c r="I57" s="108"/>
      <c r="J57" s="108"/>
      <c r="K57" s="108"/>
      <c r="L57" s="108"/>
      <c r="M57" s="108"/>
      <c r="N57" s="108"/>
      <c r="O57" s="108"/>
      <c r="P57" s="108"/>
      <c r="Q57" s="108"/>
      <c r="R57" s="105"/>
      <c r="S57" s="105"/>
      <c r="T57" s="105"/>
      <c r="U57" s="105"/>
      <c r="V57" s="105"/>
      <c r="W57" s="105"/>
      <c r="X57" s="105"/>
      <c r="Y57" s="105"/>
      <c r="Z57" s="105"/>
      <c r="AA57" s="105"/>
      <c r="AB57" s="105"/>
      <c r="AC57" s="105"/>
      <c r="AD57" s="105"/>
      <c r="AE57" s="105"/>
      <c r="AF57" s="105"/>
      <c r="AG57" s="105"/>
      <c r="AH57" s="105"/>
      <c r="AI57" s="105"/>
      <c r="AJ57" s="105"/>
      <c r="AK57" s="105"/>
      <c r="AL57" s="105"/>
      <c r="AM57" s="105"/>
      <c r="AN57" s="105"/>
      <c r="AO57" s="105"/>
      <c r="AP57" s="105"/>
      <c r="AQ57" s="105"/>
      <c r="AR57" s="105"/>
      <c r="AS57" s="105"/>
      <c r="AT57" s="105"/>
      <c r="AU57" s="105"/>
      <c r="AV57" s="105"/>
      <c r="AW57" s="105"/>
      <c r="AX57" s="105"/>
      <c r="AY57" s="105"/>
      <c r="AZ57" s="105"/>
      <c r="BA57" s="105"/>
      <c r="BB57" s="105"/>
      <c r="BC57" s="105"/>
      <c r="BD57" s="105"/>
      <c r="BE57" s="105"/>
      <c r="BF57" s="105"/>
      <c r="BG57" s="105"/>
    </row>
    <row r="58" spans="1:59" s="13" customFormat="1" ht="14.25" x14ac:dyDescent="0.2">
      <c r="A58" s="105"/>
      <c r="B58" s="108"/>
      <c r="C58" s="108"/>
      <c r="D58" s="108"/>
      <c r="E58" s="108"/>
      <c r="F58" s="108"/>
      <c r="G58" s="108"/>
      <c r="H58" s="108"/>
      <c r="I58" s="108"/>
      <c r="J58" s="108"/>
      <c r="K58" s="108"/>
      <c r="L58" s="108"/>
      <c r="M58" s="108"/>
      <c r="N58" s="108"/>
      <c r="O58" s="108"/>
      <c r="P58" s="108"/>
      <c r="Q58" s="108"/>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c r="AS58" s="105"/>
      <c r="AT58" s="105"/>
      <c r="AU58" s="105"/>
      <c r="AV58" s="105"/>
      <c r="AW58" s="105"/>
      <c r="AX58" s="105"/>
      <c r="AY58" s="105"/>
      <c r="AZ58" s="105"/>
      <c r="BA58" s="105"/>
      <c r="BB58" s="105"/>
      <c r="BC58" s="105"/>
      <c r="BD58" s="105"/>
      <c r="BE58" s="105"/>
      <c r="BF58" s="105"/>
      <c r="BG58" s="105"/>
    </row>
    <row r="59" spans="1:59" s="2" customFormat="1" ht="13.5" thickBot="1" x14ac:dyDescent="0.25">
      <c r="A59" s="109"/>
      <c r="B59" s="110"/>
      <c r="C59" s="110"/>
      <c r="D59" s="110"/>
      <c r="E59" s="110"/>
      <c r="F59" s="110"/>
      <c r="G59" s="110"/>
      <c r="H59" s="110"/>
      <c r="I59" s="110"/>
      <c r="J59" s="110"/>
      <c r="K59" s="110"/>
      <c r="L59" s="110"/>
      <c r="M59" s="110"/>
      <c r="N59" s="110"/>
      <c r="O59" s="110"/>
      <c r="P59" s="110"/>
      <c r="Q59" s="110"/>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row>
    <row r="60" spans="1:59" s="2" customFormat="1" ht="13.5" thickBot="1" x14ac:dyDescent="0.25">
      <c r="A60" s="111"/>
      <c r="B60" s="112"/>
      <c r="C60" s="112"/>
      <c r="D60" s="112"/>
      <c r="E60" s="112"/>
      <c r="F60" s="112"/>
      <c r="G60" s="112"/>
      <c r="H60" s="112"/>
      <c r="I60" s="112"/>
      <c r="J60" s="112"/>
      <c r="K60" s="112"/>
      <c r="L60" s="112"/>
      <c r="M60" s="112"/>
      <c r="N60" s="112"/>
      <c r="O60" s="112"/>
      <c r="P60" s="112"/>
      <c r="Q60" s="112"/>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34"/>
    </row>
    <row r="61" spans="1:59" ht="13.5" thickBot="1" x14ac:dyDescent="0.25">
      <c r="A61" s="155" t="s">
        <v>31</v>
      </c>
      <c r="B61" s="156"/>
      <c r="C61" s="156"/>
      <c r="D61" s="156"/>
      <c r="E61" s="156"/>
      <c r="F61" s="156"/>
      <c r="G61" s="156"/>
      <c r="H61" s="156"/>
      <c r="I61" s="156"/>
      <c r="J61" s="157"/>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8"/>
    </row>
    <row r="62" spans="1:59" ht="13.5" thickBot="1" x14ac:dyDescent="0.25">
      <c r="A62" s="152" t="s">
        <v>32</v>
      </c>
      <c r="B62" s="153"/>
      <c r="C62" s="153"/>
      <c r="D62" s="153"/>
      <c r="E62" s="153"/>
      <c r="F62" s="153"/>
      <c r="G62" s="153"/>
      <c r="H62" s="153"/>
      <c r="I62" s="153"/>
      <c r="J62" s="154"/>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8"/>
    </row>
    <row r="63" spans="1:59" x14ac:dyDescent="0.2">
      <c r="A63" s="149" t="s">
        <v>51</v>
      </c>
      <c r="B63" s="150"/>
      <c r="C63" s="150"/>
      <c r="D63" s="150"/>
      <c r="E63" s="150"/>
      <c r="F63" s="150"/>
      <c r="G63" s="150"/>
      <c r="H63" s="150"/>
      <c r="I63" s="150"/>
      <c r="J63" s="151"/>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8"/>
    </row>
    <row r="64" spans="1:59" ht="13.5" thickBot="1" x14ac:dyDescent="0.25">
      <c r="A64" s="146" t="s">
        <v>25</v>
      </c>
      <c r="B64" s="147"/>
      <c r="C64" s="147"/>
      <c r="D64" s="147"/>
      <c r="E64" s="147"/>
      <c r="F64" s="147"/>
      <c r="G64" s="147"/>
      <c r="H64" s="147"/>
      <c r="I64" s="147"/>
      <c r="J64" s="148"/>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8"/>
    </row>
    <row r="65" spans="1:41" ht="89.25" x14ac:dyDescent="0.2">
      <c r="A65" s="114"/>
      <c r="B65" s="2" t="s">
        <v>4</v>
      </c>
      <c r="C65" s="70" t="s">
        <v>14</v>
      </c>
      <c r="D65" s="115" t="s">
        <v>21</v>
      </c>
      <c r="E65" s="7"/>
      <c r="F65" s="7"/>
      <c r="G65" s="116" t="s">
        <v>11</v>
      </c>
      <c r="H65" s="117" t="str">
        <f t="shared" ref="H65:AH65" si="47">CONCATENATE($A41," ",B41)</f>
        <v>uitzet 2014</v>
      </c>
      <c r="I65" s="117" t="str">
        <f t="shared" si="47"/>
        <v>uitzet 2015</v>
      </c>
      <c r="J65" s="117" t="str">
        <f t="shared" si="47"/>
        <v>uitzet 2016</v>
      </c>
      <c r="K65" s="117" t="str">
        <f t="shared" si="47"/>
        <v>uitzet 2017</v>
      </c>
      <c r="L65" s="117" t="str">
        <f t="shared" si="47"/>
        <v>uitzet 2018</v>
      </c>
      <c r="M65" s="117" t="str">
        <f t="shared" si="47"/>
        <v>uitzet 2019</v>
      </c>
      <c r="N65" s="117" t="str">
        <f t="shared" si="47"/>
        <v>uitzet 2020</v>
      </c>
      <c r="O65" s="117" t="str">
        <f t="shared" si="47"/>
        <v>uitzet 2021</v>
      </c>
      <c r="P65" s="117" t="str">
        <f t="shared" si="47"/>
        <v>uitzet 2022</v>
      </c>
      <c r="Q65" s="117" t="str">
        <f t="shared" si="47"/>
        <v>uitzet 2023</v>
      </c>
      <c r="R65" s="117" t="str">
        <f t="shared" si="47"/>
        <v>uitzet 2024</v>
      </c>
      <c r="S65" s="117" t="str">
        <f t="shared" si="47"/>
        <v>uitzet 2025</v>
      </c>
      <c r="T65" s="117" t="str">
        <f t="shared" si="47"/>
        <v>uitzet 2026</v>
      </c>
      <c r="U65" s="117" t="str">
        <f t="shared" si="47"/>
        <v>uitzet 2027</v>
      </c>
      <c r="V65" s="117" t="str">
        <f t="shared" si="47"/>
        <v>uitzet 2028</v>
      </c>
      <c r="W65" s="117" t="str">
        <f t="shared" si="47"/>
        <v>uitzet 2029</v>
      </c>
      <c r="X65" s="117" t="str">
        <f t="shared" si="47"/>
        <v>uitzet 2030</v>
      </c>
      <c r="Y65" s="117" t="str">
        <f t="shared" si="47"/>
        <v>uitzet 2031</v>
      </c>
      <c r="Z65" s="117" t="str">
        <f t="shared" si="47"/>
        <v>uitzet 2032</v>
      </c>
      <c r="AA65" s="117" t="str">
        <f t="shared" si="47"/>
        <v>uitzet 2033</v>
      </c>
      <c r="AB65" s="117" t="str">
        <f t="shared" si="47"/>
        <v>uitzet 2034</v>
      </c>
      <c r="AC65" s="117" t="str">
        <f t="shared" si="47"/>
        <v>uitzet 2035</v>
      </c>
      <c r="AD65" s="117" t="str">
        <f t="shared" si="47"/>
        <v>uitzet 2036</v>
      </c>
      <c r="AE65" s="117" t="str">
        <f t="shared" si="47"/>
        <v>uitzet 2037</v>
      </c>
      <c r="AF65" s="117" t="str">
        <f t="shared" si="47"/>
        <v>uitzet 2038</v>
      </c>
      <c r="AG65" s="117" t="str">
        <f t="shared" si="47"/>
        <v>uitzet 2039</v>
      </c>
      <c r="AH65" s="117" t="str">
        <f t="shared" si="47"/>
        <v>uitzet 2040</v>
      </c>
      <c r="AI65" s="118" t="str">
        <f t="shared" ref="AI65:AN65" si="48">CONCATENATE($A41," ",AC41)</f>
        <v>uitzet 2041</v>
      </c>
      <c r="AJ65" s="118" t="str">
        <f t="shared" si="48"/>
        <v>uitzet 2042</v>
      </c>
      <c r="AK65" s="118" t="str">
        <f t="shared" si="48"/>
        <v>uitzet 2043</v>
      </c>
      <c r="AL65" s="118" t="str">
        <f t="shared" si="48"/>
        <v>uitzet 2044</v>
      </c>
      <c r="AM65" s="118" t="str">
        <f t="shared" si="48"/>
        <v>uitzet 2045</v>
      </c>
      <c r="AN65" s="117" t="str">
        <f t="shared" si="48"/>
        <v>uitzet 2046</v>
      </c>
      <c r="AO65" s="89"/>
    </row>
    <row r="66" spans="1:41" x14ac:dyDescent="0.2">
      <c r="A66" s="119" t="s">
        <v>10</v>
      </c>
      <c r="B66" s="120" t="s">
        <v>23</v>
      </c>
      <c r="C66" s="120" t="s">
        <v>24</v>
      </c>
      <c r="D66" s="121" t="s">
        <v>22</v>
      </c>
      <c r="E66" s="7"/>
      <c r="F66" s="122" t="s">
        <v>3</v>
      </c>
      <c r="G66" s="122" t="s">
        <v>7</v>
      </c>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2"/>
      <c r="AJ66" s="2"/>
      <c r="AK66" s="2"/>
      <c r="AL66" s="2"/>
      <c r="AM66" s="2"/>
      <c r="AN66" s="7"/>
      <c r="AO66" s="89"/>
    </row>
    <row r="67" spans="1:41" x14ac:dyDescent="0.2">
      <c r="A67" s="114">
        <v>0</v>
      </c>
      <c r="B67" s="123">
        <f t="shared" ref="B67:B88" si="49">B$24*(1-EXP(-B$25*A67))</f>
        <v>0</v>
      </c>
      <c r="C67" s="4">
        <f t="shared" ref="C67:C88" si="50">$B$26*POWER(B67,$B$27)</f>
        <v>0</v>
      </c>
      <c r="D67" s="124"/>
      <c r="E67" s="7"/>
      <c r="F67" s="7">
        <f>B41</f>
        <v>2014</v>
      </c>
      <c r="G67" s="73">
        <f>B9</f>
        <v>4</v>
      </c>
      <c r="H67" s="125">
        <f>IF(B43=0,0,B43*VLOOKUP(B$52,$A$12:$C$17,2,TRUE))</f>
        <v>0.85</v>
      </c>
      <c r="I67" s="7"/>
      <c r="J67" s="7"/>
      <c r="K67" s="7"/>
      <c r="L67" s="7"/>
      <c r="M67" s="7"/>
      <c r="N67" s="7"/>
      <c r="O67" s="7"/>
      <c r="P67" s="7"/>
      <c r="Q67" s="7"/>
      <c r="R67" s="7"/>
      <c r="S67" s="7"/>
      <c r="T67" s="7"/>
      <c r="U67" s="7"/>
      <c r="V67" s="7"/>
      <c r="W67" s="7"/>
      <c r="X67" s="7"/>
      <c r="Y67" s="7"/>
      <c r="Z67" s="7"/>
      <c r="AA67" s="7"/>
      <c r="AB67" s="7"/>
      <c r="AC67" s="7"/>
      <c r="AD67" s="7"/>
      <c r="AE67" s="7"/>
      <c r="AF67" s="7"/>
      <c r="AG67" s="7"/>
      <c r="AH67" s="7"/>
      <c r="AI67" s="2"/>
      <c r="AJ67" s="2"/>
      <c r="AK67" s="2"/>
      <c r="AL67" s="2"/>
      <c r="AM67" s="2"/>
      <c r="AN67" s="7"/>
      <c r="AO67" s="89"/>
    </row>
    <row r="68" spans="1:41" x14ac:dyDescent="0.2">
      <c r="A68" s="114">
        <v>1</v>
      </c>
      <c r="B68" s="123">
        <f t="shared" si="49"/>
        <v>13.99583536831587</v>
      </c>
      <c r="C68" s="4">
        <f t="shared" si="50"/>
        <v>3.9886782873215086E-2</v>
      </c>
      <c r="D68" s="124"/>
      <c r="E68" s="7"/>
      <c r="F68" s="7">
        <f>F67+1</f>
        <v>2015</v>
      </c>
      <c r="G68" s="126">
        <f t="shared" ref="G68:G99" si="51">IF(G67=0,0,G67*(1-VLOOKUP($B$10+($F68-$F$67),A$66:D$88,4,FALSE)))</f>
        <v>3.92</v>
      </c>
      <c r="H68" s="126">
        <f t="shared" ref="H68:H99" si="52">IF(H67=0,0,H67*(1-VLOOKUP((B$45+$F68-B$41),$A$66:$D$88,4,FALSE)))</f>
        <v>0.81599999999999995</v>
      </c>
      <c r="I68" s="125">
        <f>IF(C$43=0,0,C$43*VLOOKUP(C$52,$A$12:$C$17,2,TRUE))</f>
        <v>0</v>
      </c>
      <c r="J68" s="7"/>
      <c r="K68" s="7"/>
      <c r="L68" s="7"/>
      <c r="M68" s="7"/>
      <c r="N68" s="7"/>
      <c r="O68" s="7"/>
      <c r="P68" s="7"/>
      <c r="Q68" s="7"/>
      <c r="R68" s="7"/>
      <c r="S68" s="7"/>
      <c r="T68" s="7"/>
      <c r="U68" s="7"/>
      <c r="V68" s="7"/>
      <c r="W68" s="7"/>
      <c r="X68" s="7"/>
      <c r="Y68" s="7"/>
      <c r="Z68" s="7"/>
      <c r="AA68" s="7"/>
      <c r="AB68" s="7"/>
      <c r="AC68" s="7"/>
      <c r="AD68" s="7"/>
      <c r="AE68" s="7"/>
      <c r="AF68" s="7"/>
      <c r="AG68" s="7"/>
      <c r="AH68" s="7"/>
      <c r="AI68" s="2"/>
      <c r="AJ68" s="2"/>
      <c r="AK68" s="2"/>
      <c r="AL68" s="2"/>
      <c r="AM68" s="2"/>
      <c r="AN68" s="7"/>
      <c r="AO68" s="89"/>
    </row>
    <row r="69" spans="1:41" x14ac:dyDescent="0.2">
      <c r="A69" s="114">
        <v>2</v>
      </c>
      <c r="B69" s="123">
        <f t="shared" si="49"/>
        <v>25.839105817324025</v>
      </c>
      <c r="C69" s="4">
        <f t="shared" si="50"/>
        <v>0.26559253653965514</v>
      </c>
      <c r="D69" s="124"/>
      <c r="E69" s="7"/>
      <c r="F69" s="7">
        <f t="shared" ref="F69:F99" si="53">F68+1</f>
        <v>2016</v>
      </c>
      <c r="G69" s="126">
        <f t="shared" si="51"/>
        <v>3.8415999999999997</v>
      </c>
      <c r="H69" s="126">
        <f t="shared" si="52"/>
        <v>0.79151999999999989</v>
      </c>
      <c r="I69" s="126">
        <f t="shared" ref="I69:I99" si="54">IF(I68=0,0,I68*(1-VLOOKUP((C$45+$F69-C$41),$A$66:$D$88,4,FALSE)))</f>
        <v>0</v>
      </c>
      <c r="J69" s="125">
        <f>IF(D$43=0,0,D$43*VLOOKUP(D$52,$A$12:$C$17,2,TRUE))</f>
        <v>0</v>
      </c>
      <c r="K69" s="126"/>
      <c r="L69" s="126"/>
      <c r="M69" s="126"/>
      <c r="N69" s="126"/>
      <c r="O69" s="126"/>
      <c r="P69" s="126"/>
      <c r="Q69" s="126"/>
      <c r="R69" s="126"/>
      <c r="S69" s="126"/>
      <c r="T69" s="126"/>
      <c r="U69" s="126"/>
      <c r="V69" s="126"/>
      <c r="W69" s="126"/>
      <c r="X69" s="7"/>
      <c r="Y69" s="7"/>
      <c r="Z69" s="7"/>
      <c r="AA69" s="7"/>
      <c r="AB69" s="7"/>
      <c r="AC69" s="7"/>
      <c r="AD69" s="7"/>
      <c r="AE69" s="7"/>
      <c r="AF69" s="7"/>
      <c r="AG69" s="7"/>
      <c r="AH69" s="7"/>
      <c r="AI69" s="2"/>
      <c r="AJ69" s="2"/>
      <c r="AK69" s="2"/>
      <c r="AL69" s="2"/>
      <c r="AM69" s="2"/>
      <c r="AN69" s="7"/>
      <c r="AO69" s="89"/>
    </row>
    <row r="70" spans="1:41" x14ac:dyDescent="0.2">
      <c r="A70" s="114">
        <v>3</v>
      </c>
      <c r="B70" s="123">
        <f t="shared" si="49"/>
        <v>35.860876668235939</v>
      </c>
      <c r="C70" s="4">
        <f t="shared" si="50"/>
        <v>0.73176257711666826</v>
      </c>
      <c r="D70" s="124">
        <v>0.08</v>
      </c>
      <c r="E70" s="7"/>
      <c r="F70" s="7">
        <f t="shared" si="53"/>
        <v>2017</v>
      </c>
      <c r="G70" s="126">
        <f t="shared" si="51"/>
        <v>3.7647679999999997</v>
      </c>
      <c r="H70" s="126">
        <f t="shared" si="52"/>
        <v>0.77568959999999987</v>
      </c>
      <c r="I70" s="126">
        <f t="shared" si="54"/>
        <v>0</v>
      </c>
      <c r="J70" s="126">
        <f t="shared" ref="J70:J99" si="55">IF(J69=0,0,J69*(1-VLOOKUP((D$45+$F70-D$41),$A$66:$D$88,4,FALSE)))</f>
        <v>0</v>
      </c>
      <c r="K70" s="125">
        <f>IF(E$43=0,0,E$43*VLOOKUP(E$52,$A$12:$C$17,2,TRUE))</f>
        <v>0</v>
      </c>
      <c r="L70" s="7"/>
      <c r="M70" s="7"/>
      <c r="N70" s="7"/>
      <c r="O70" s="7"/>
      <c r="P70" s="7"/>
      <c r="Q70" s="7"/>
      <c r="R70" s="7"/>
      <c r="S70" s="7"/>
      <c r="T70" s="7"/>
      <c r="U70" s="7"/>
      <c r="V70" s="7"/>
      <c r="W70" s="7"/>
      <c r="X70" s="7"/>
      <c r="Y70" s="7"/>
      <c r="Z70" s="7"/>
      <c r="AA70" s="7"/>
      <c r="AB70" s="7"/>
      <c r="AC70" s="7"/>
      <c r="AD70" s="7"/>
      <c r="AE70" s="7"/>
      <c r="AF70" s="7"/>
      <c r="AG70" s="7"/>
      <c r="AH70" s="7"/>
      <c r="AI70" s="2"/>
      <c r="AJ70" s="2"/>
      <c r="AK70" s="2"/>
      <c r="AL70" s="2"/>
      <c r="AM70" s="2"/>
      <c r="AN70" s="7"/>
      <c r="AO70" s="89"/>
    </row>
    <row r="71" spans="1:41" x14ac:dyDescent="0.2">
      <c r="A71" s="114">
        <v>4</v>
      </c>
      <c r="B71" s="123">
        <f t="shared" si="49"/>
        <v>44.341295267187967</v>
      </c>
      <c r="C71" s="4">
        <f t="shared" si="50"/>
        <v>1.4106923121243209</v>
      </c>
      <c r="D71" s="124">
        <v>0.04</v>
      </c>
      <c r="E71" s="7"/>
      <c r="F71" s="7">
        <f t="shared" si="53"/>
        <v>2018</v>
      </c>
      <c r="G71" s="126">
        <f t="shared" si="51"/>
        <v>3.6894726399999995</v>
      </c>
      <c r="H71" s="126">
        <f t="shared" si="52"/>
        <v>0.76017580799999984</v>
      </c>
      <c r="I71" s="126">
        <f t="shared" si="54"/>
        <v>0</v>
      </c>
      <c r="J71" s="126">
        <f t="shared" si="55"/>
        <v>0</v>
      </c>
      <c r="K71" s="126">
        <f t="shared" ref="K71:K99" si="56">IF(K70=0,0,K70*(1-VLOOKUP((E$45+$F71-E$41),$A$66:$D$88,4,FALSE)))</f>
        <v>0</v>
      </c>
      <c r="L71" s="125">
        <f>IF(F$43=0,0,F$43*VLOOKUP(F$52,$A$12:$C$17,2,TRUE))</f>
        <v>0</v>
      </c>
      <c r="M71" s="7"/>
      <c r="N71" s="7"/>
      <c r="O71" s="7"/>
      <c r="P71" s="7"/>
      <c r="Q71" s="7"/>
      <c r="R71" s="7"/>
      <c r="S71" s="7"/>
      <c r="T71" s="7"/>
      <c r="U71" s="7"/>
      <c r="V71" s="7"/>
      <c r="W71" s="7"/>
      <c r="X71" s="7"/>
      <c r="Y71" s="7"/>
      <c r="Z71" s="7"/>
      <c r="AA71" s="7"/>
      <c r="AB71" s="7"/>
      <c r="AC71" s="7"/>
      <c r="AD71" s="7"/>
      <c r="AE71" s="7"/>
      <c r="AF71" s="7"/>
      <c r="AG71" s="7"/>
      <c r="AH71" s="7"/>
      <c r="AI71" s="2"/>
      <c r="AJ71" s="2"/>
      <c r="AK71" s="2"/>
      <c r="AL71" s="2"/>
      <c r="AM71" s="2"/>
      <c r="AN71" s="7"/>
      <c r="AO71" s="89"/>
    </row>
    <row r="72" spans="1:41" x14ac:dyDescent="0.2">
      <c r="A72" s="114">
        <v>5</v>
      </c>
      <c r="B72" s="123">
        <f t="shared" si="49"/>
        <v>51.517422189597831</v>
      </c>
      <c r="C72" s="4">
        <f t="shared" si="50"/>
        <v>2.2432412542252242</v>
      </c>
      <c r="D72" s="124">
        <v>0.03</v>
      </c>
      <c r="E72" s="7"/>
      <c r="F72" s="7">
        <f t="shared" si="53"/>
        <v>2019</v>
      </c>
      <c r="G72" s="126">
        <f t="shared" si="51"/>
        <v>3.6156831871999993</v>
      </c>
      <c r="H72" s="126">
        <f t="shared" si="52"/>
        <v>0.7449722918399998</v>
      </c>
      <c r="I72" s="126">
        <f t="shared" si="54"/>
        <v>0</v>
      </c>
      <c r="J72" s="126">
        <f t="shared" si="55"/>
        <v>0</v>
      </c>
      <c r="K72" s="126">
        <f t="shared" si="56"/>
        <v>0</v>
      </c>
      <c r="L72" s="126">
        <f t="shared" ref="L72:L99" si="57">IF(L71=0,0,L71*(1-VLOOKUP((F$45+$F72-F$41),$A$66:$D$88,4,FALSE)))</f>
        <v>0</v>
      </c>
      <c r="M72" s="125">
        <f>IF(G$43=0,0,G$43*VLOOKUP(G$52,$A$12:$C$17,2,TRUE))</f>
        <v>0</v>
      </c>
      <c r="N72" s="7"/>
      <c r="O72" s="7"/>
      <c r="P72" s="7"/>
      <c r="Q72" s="7"/>
      <c r="R72" s="7"/>
      <c r="S72" s="7"/>
      <c r="T72" s="7"/>
      <c r="U72" s="7"/>
      <c r="V72" s="7"/>
      <c r="W72" s="7"/>
      <c r="X72" s="7"/>
      <c r="Y72" s="7"/>
      <c r="Z72" s="7"/>
      <c r="AA72" s="7"/>
      <c r="AB72" s="7"/>
      <c r="AC72" s="7"/>
      <c r="AD72" s="7"/>
      <c r="AE72" s="7"/>
      <c r="AF72" s="7"/>
      <c r="AG72" s="7"/>
      <c r="AH72" s="7"/>
      <c r="AI72" s="2"/>
      <c r="AJ72" s="2"/>
      <c r="AK72" s="2"/>
      <c r="AL72" s="2"/>
      <c r="AM72" s="2"/>
      <c r="AN72" s="7"/>
      <c r="AO72" s="89"/>
    </row>
    <row r="73" spans="1:41" x14ac:dyDescent="0.2">
      <c r="A73" s="114">
        <v>6</v>
      </c>
      <c r="B73" s="123">
        <f t="shared" si="49"/>
        <v>57.589858002247389</v>
      </c>
      <c r="C73" s="4">
        <f t="shared" si="50"/>
        <v>3.1660179045469854</v>
      </c>
      <c r="D73" s="124">
        <v>0.02</v>
      </c>
      <c r="E73" s="7"/>
      <c r="F73" s="7">
        <f t="shared" si="53"/>
        <v>2020</v>
      </c>
      <c r="G73" s="126">
        <f t="shared" si="51"/>
        <v>3.5433695234559992</v>
      </c>
      <c r="H73" s="126">
        <f t="shared" si="52"/>
        <v>0.73007284600319977</v>
      </c>
      <c r="I73" s="126">
        <f t="shared" si="54"/>
        <v>0</v>
      </c>
      <c r="J73" s="126">
        <f t="shared" si="55"/>
        <v>0</v>
      </c>
      <c r="K73" s="126">
        <f t="shared" si="56"/>
        <v>0</v>
      </c>
      <c r="L73" s="126">
        <f t="shared" si="57"/>
        <v>0</v>
      </c>
      <c r="M73" s="126">
        <f t="shared" ref="M73:M99" si="58">IF(M72=0,0,M72*(1-VLOOKUP((G$45+$F73-G$41),$A$66:$D$88,4,FALSE)))</f>
        <v>0</v>
      </c>
      <c r="N73" s="125">
        <f>IF(H$43=0,0,H$43*VLOOKUP(H$52,$A$12:$C$17,2,TRUE))</f>
        <v>0</v>
      </c>
      <c r="O73" s="7"/>
      <c r="P73" s="7"/>
      <c r="Q73" s="7"/>
      <c r="R73" s="7"/>
      <c r="S73" s="7"/>
      <c r="T73" s="7"/>
      <c r="U73" s="7"/>
      <c r="V73" s="7"/>
      <c r="W73" s="7"/>
      <c r="X73" s="7"/>
      <c r="Y73" s="7"/>
      <c r="Z73" s="7"/>
      <c r="AA73" s="7"/>
      <c r="AB73" s="7"/>
      <c r="AC73" s="7"/>
      <c r="AD73" s="7"/>
      <c r="AE73" s="7"/>
      <c r="AF73" s="7"/>
      <c r="AG73" s="7"/>
      <c r="AH73" s="7"/>
      <c r="AI73" s="2"/>
      <c r="AJ73" s="2"/>
      <c r="AK73" s="2"/>
      <c r="AL73" s="2"/>
      <c r="AM73" s="2"/>
      <c r="AN73" s="7"/>
      <c r="AO73" s="89"/>
    </row>
    <row r="74" spans="1:41" x14ac:dyDescent="0.2">
      <c r="A74" s="114">
        <v>7</v>
      </c>
      <c r="B74" s="123">
        <f t="shared" si="49"/>
        <v>62.72835082678148</v>
      </c>
      <c r="C74" s="4">
        <f t="shared" si="50"/>
        <v>4.1237204803226142</v>
      </c>
      <c r="D74" s="124">
        <v>0.02</v>
      </c>
      <c r="E74" s="7"/>
      <c r="F74" s="7">
        <f t="shared" si="53"/>
        <v>2021</v>
      </c>
      <c r="G74" s="126">
        <f t="shared" si="51"/>
        <v>3.4725021329868793</v>
      </c>
      <c r="H74" s="126">
        <f t="shared" si="52"/>
        <v>0.71547138908313579</v>
      </c>
      <c r="I74" s="126">
        <f t="shared" si="54"/>
        <v>0</v>
      </c>
      <c r="J74" s="126">
        <f t="shared" si="55"/>
        <v>0</v>
      </c>
      <c r="K74" s="126">
        <f t="shared" si="56"/>
        <v>0</v>
      </c>
      <c r="L74" s="126">
        <f t="shared" si="57"/>
        <v>0</v>
      </c>
      <c r="M74" s="126">
        <f t="shared" si="58"/>
        <v>0</v>
      </c>
      <c r="N74" s="126">
        <f t="shared" ref="N74:N99" si="59">IF(N73=0,0,N73*(1-VLOOKUP((H$45+$F74-H$41),$A$66:$D$88,4,FALSE)))</f>
        <v>0</v>
      </c>
      <c r="O74" s="125">
        <f>IF(I$43=0,0,I$43*VLOOKUP(I$52,$A$12:$C$17,2,TRUE))</f>
        <v>0</v>
      </c>
      <c r="P74" s="7"/>
      <c r="Q74" s="7"/>
      <c r="R74" s="7"/>
      <c r="S74" s="7"/>
      <c r="T74" s="7"/>
      <c r="U74" s="7"/>
      <c r="V74" s="7"/>
      <c r="W74" s="7"/>
      <c r="X74" s="7"/>
      <c r="Y74" s="7"/>
      <c r="Z74" s="7"/>
      <c r="AA74" s="7"/>
      <c r="AB74" s="7"/>
      <c r="AC74" s="7"/>
      <c r="AD74" s="7"/>
      <c r="AE74" s="7"/>
      <c r="AF74" s="7"/>
      <c r="AG74" s="7"/>
      <c r="AH74" s="7"/>
      <c r="AI74" s="2"/>
      <c r="AJ74" s="2"/>
      <c r="AK74" s="2"/>
      <c r="AL74" s="2"/>
      <c r="AM74" s="2"/>
      <c r="AN74" s="7"/>
      <c r="AO74" s="89"/>
    </row>
    <row r="75" spans="1:41" x14ac:dyDescent="0.2">
      <c r="A75" s="114">
        <v>8</v>
      </c>
      <c r="B75" s="123">
        <f t="shared" si="49"/>
        <v>67.076541457761138</v>
      </c>
      <c r="C75" s="4">
        <f t="shared" si="50"/>
        <v>5.0733315138030131</v>
      </c>
      <c r="D75" s="124">
        <v>0.02</v>
      </c>
      <c r="E75" s="7"/>
      <c r="F75" s="7">
        <f t="shared" si="53"/>
        <v>2022</v>
      </c>
      <c r="G75" s="126">
        <f t="shared" si="51"/>
        <v>3.4030520903271415</v>
      </c>
      <c r="H75" s="126">
        <f t="shared" si="52"/>
        <v>0.70116196130147301</v>
      </c>
      <c r="I75" s="126">
        <f t="shared" si="54"/>
        <v>0</v>
      </c>
      <c r="J75" s="126">
        <f t="shared" si="55"/>
        <v>0</v>
      </c>
      <c r="K75" s="126">
        <f t="shared" si="56"/>
        <v>0</v>
      </c>
      <c r="L75" s="126">
        <f t="shared" si="57"/>
        <v>0</v>
      </c>
      <c r="M75" s="126">
        <f t="shared" si="58"/>
        <v>0</v>
      </c>
      <c r="N75" s="126">
        <f t="shared" si="59"/>
        <v>0</v>
      </c>
      <c r="O75" s="126">
        <f t="shared" ref="O75:O99" si="60">IF(O74=0,0,O74*(1-VLOOKUP((I$45+$F75-I$41),$A$66:$D$88,4,FALSE)))</f>
        <v>0</v>
      </c>
      <c r="P75" s="125">
        <f>IF(J$43=0,0,J$43*VLOOKUP(J$52,$A$12:$C$17,2,TRUE))</f>
        <v>0</v>
      </c>
      <c r="Q75" s="7"/>
      <c r="R75" s="7"/>
      <c r="S75" s="7"/>
      <c r="T75" s="7"/>
      <c r="U75" s="7"/>
      <c r="V75" s="7"/>
      <c r="W75" s="7"/>
      <c r="X75" s="7"/>
      <c r="Y75" s="7"/>
      <c r="Z75" s="7"/>
      <c r="AA75" s="7"/>
      <c r="AB75" s="7"/>
      <c r="AC75" s="7"/>
      <c r="AD75" s="7"/>
      <c r="AE75" s="7"/>
      <c r="AF75" s="7"/>
      <c r="AG75" s="7"/>
      <c r="AH75" s="7"/>
      <c r="AI75" s="2"/>
      <c r="AJ75" s="2"/>
      <c r="AK75" s="2"/>
      <c r="AL75" s="2"/>
      <c r="AM75" s="2"/>
      <c r="AN75" s="7"/>
      <c r="AO75" s="89"/>
    </row>
    <row r="76" spans="1:41" x14ac:dyDescent="0.2">
      <c r="A76" s="114">
        <v>9</v>
      </c>
      <c r="B76" s="123">
        <f t="shared" si="49"/>
        <v>70.755978679716151</v>
      </c>
      <c r="C76" s="4">
        <f t="shared" si="50"/>
        <v>5.9842403822557744</v>
      </c>
      <c r="D76" s="124">
        <v>0.02</v>
      </c>
      <c r="E76" s="7"/>
      <c r="F76" s="7">
        <f t="shared" si="53"/>
        <v>2023</v>
      </c>
      <c r="G76" s="126">
        <f t="shared" si="51"/>
        <v>3.0627468812944274</v>
      </c>
      <c r="H76" s="126">
        <f t="shared" si="52"/>
        <v>0.68713872207544358</v>
      </c>
      <c r="I76" s="126">
        <f t="shared" si="54"/>
        <v>0</v>
      </c>
      <c r="J76" s="126">
        <f t="shared" si="55"/>
        <v>0</v>
      </c>
      <c r="K76" s="126">
        <f t="shared" si="56"/>
        <v>0</v>
      </c>
      <c r="L76" s="126">
        <f t="shared" si="57"/>
        <v>0</v>
      </c>
      <c r="M76" s="126">
        <f t="shared" si="58"/>
        <v>0</v>
      </c>
      <c r="N76" s="126">
        <f t="shared" si="59"/>
        <v>0</v>
      </c>
      <c r="O76" s="126">
        <f t="shared" si="60"/>
        <v>0</v>
      </c>
      <c r="P76" s="126">
        <f t="shared" ref="P76:P99" si="61">IF(P75=0,0,P75*(1-VLOOKUP((J$45+$F76-J$41),$A$66:$D$88,4,FALSE)))</f>
        <v>0</v>
      </c>
      <c r="Q76" s="125">
        <f>IF(K$43=0,0,K$43*VLOOKUP(K$52,$A$12:$C$17,2,TRUE))</f>
        <v>0</v>
      </c>
      <c r="R76" s="7"/>
      <c r="S76" s="7"/>
      <c r="T76" s="7"/>
      <c r="U76" s="7"/>
      <c r="V76" s="7"/>
      <c r="W76" s="7"/>
      <c r="X76" s="7"/>
      <c r="Y76" s="7"/>
      <c r="Z76" s="7"/>
      <c r="AA76" s="7"/>
      <c r="AB76" s="7"/>
      <c r="AC76" s="7"/>
      <c r="AD76" s="7"/>
      <c r="AE76" s="7"/>
      <c r="AF76" s="7"/>
      <c r="AG76" s="7"/>
      <c r="AH76" s="7"/>
      <c r="AI76" s="2"/>
      <c r="AJ76" s="2"/>
      <c r="AK76" s="2"/>
      <c r="AL76" s="2"/>
      <c r="AM76" s="2"/>
      <c r="AN76" s="7"/>
      <c r="AO76" s="89"/>
    </row>
    <row r="77" spans="1:41" x14ac:dyDescent="0.2">
      <c r="A77" s="114">
        <v>10</v>
      </c>
      <c r="B77" s="123">
        <f t="shared" si="49"/>
        <v>73.86951702687405</v>
      </c>
      <c r="C77" s="4">
        <f t="shared" si="50"/>
        <v>6.8365928593304544</v>
      </c>
      <c r="D77" s="124">
        <v>0.02</v>
      </c>
      <c r="E77" s="7"/>
      <c r="F77" s="7">
        <f t="shared" si="53"/>
        <v>2024</v>
      </c>
      <c r="G77" s="126">
        <f t="shared" si="51"/>
        <v>2.1439228169060991</v>
      </c>
      <c r="H77" s="126">
        <f t="shared" si="52"/>
        <v>0.67339594763393473</v>
      </c>
      <c r="I77" s="126">
        <f t="shared" si="54"/>
        <v>0</v>
      </c>
      <c r="J77" s="126">
        <f t="shared" si="55"/>
        <v>0</v>
      </c>
      <c r="K77" s="126">
        <f t="shared" si="56"/>
        <v>0</v>
      </c>
      <c r="L77" s="126">
        <f t="shared" si="57"/>
        <v>0</v>
      </c>
      <c r="M77" s="126">
        <f t="shared" si="58"/>
        <v>0</v>
      </c>
      <c r="N77" s="126">
        <f t="shared" si="59"/>
        <v>0</v>
      </c>
      <c r="O77" s="126">
        <f t="shared" si="60"/>
        <v>0</v>
      </c>
      <c r="P77" s="126">
        <f t="shared" si="61"/>
        <v>0</v>
      </c>
      <c r="Q77" s="126">
        <f t="shared" ref="Q77:Q99" si="62">IF(Q76=0,0,Q76*(1-VLOOKUP((K$45+$F77-K$41),$A$66:$D$88,4,FALSE)))</f>
        <v>0</v>
      </c>
      <c r="R77" s="125">
        <f>IF(L$43=0,0,L$43*VLOOKUP(L$52,$A$12:$C$17,2,TRUE))</f>
        <v>0</v>
      </c>
      <c r="S77" s="7"/>
      <c r="T77" s="7"/>
      <c r="U77" s="7"/>
      <c r="V77" s="7"/>
      <c r="W77" s="7"/>
      <c r="X77" s="7"/>
      <c r="Y77" s="7"/>
      <c r="Z77" s="7"/>
      <c r="AA77" s="7"/>
      <c r="AB77" s="7"/>
      <c r="AC77" s="7"/>
      <c r="AD77" s="7"/>
      <c r="AE77" s="7"/>
      <c r="AF77" s="7"/>
      <c r="AG77" s="7"/>
      <c r="AH77" s="7"/>
      <c r="AI77" s="2"/>
      <c r="AJ77" s="2"/>
      <c r="AK77" s="2"/>
      <c r="AL77" s="2"/>
      <c r="AM77" s="2"/>
      <c r="AN77" s="7"/>
      <c r="AO77" s="89"/>
    </row>
    <row r="78" spans="1:41" x14ac:dyDescent="0.2">
      <c r="A78" s="114">
        <v>11</v>
      </c>
      <c r="B78" s="123">
        <f t="shared" si="49"/>
        <v>76.504191966122491</v>
      </c>
      <c r="C78" s="4">
        <f t="shared" si="50"/>
        <v>7.619086734100053</v>
      </c>
      <c r="D78" s="124">
        <v>0.02</v>
      </c>
      <c r="E78" s="7"/>
      <c r="F78" s="7">
        <f t="shared" si="53"/>
        <v>2025</v>
      </c>
      <c r="G78" s="126">
        <f t="shared" si="51"/>
        <v>1.0719614084530495</v>
      </c>
      <c r="H78" s="126">
        <f t="shared" si="52"/>
        <v>0.659928028681256</v>
      </c>
      <c r="I78" s="126">
        <f t="shared" si="54"/>
        <v>0</v>
      </c>
      <c r="J78" s="126">
        <f t="shared" si="55"/>
        <v>0</v>
      </c>
      <c r="K78" s="126">
        <f t="shared" si="56"/>
        <v>0</v>
      </c>
      <c r="L78" s="126">
        <f t="shared" si="57"/>
        <v>0</v>
      </c>
      <c r="M78" s="126">
        <f t="shared" si="58"/>
        <v>0</v>
      </c>
      <c r="N78" s="126">
        <f t="shared" si="59"/>
        <v>0</v>
      </c>
      <c r="O78" s="126">
        <f t="shared" si="60"/>
        <v>0</v>
      </c>
      <c r="P78" s="126">
        <f t="shared" si="61"/>
        <v>0</v>
      </c>
      <c r="Q78" s="126">
        <f t="shared" si="62"/>
        <v>0</v>
      </c>
      <c r="R78" s="126">
        <f t="shared" ref="R78:R99" si="63">IF(R77=0,0,R77*(1-VLOOKUP((L$45+$F78-L$41),$A$66:$D$88,4,FALSE)))</f>
        <v>0</v>
      </c>
      <c r="S78" s="125">
        <f>IF(M$43=0,0,M$43*VLOOKUP(M$52,$A$12:$C$17,2,TRUE))</f>
        <v>0</v>
      </c>
      <c r="T78" s="7"/>
      <c r="U78" s="7"/>
      <c r="V78" s="7"/>
      <c r="W78" s="7"/>
      <c r="X78" s="7"/>
      <c r="Y78" s="7"/>
      <c r="Z78" s="7"/>
      <c r="AA78" s="7"/>
      <c r="AB78" s="7"/>
      <c r="AC78" s="7"/>
      <c r="AD78" s="7"/>
      <c r="AE78" s="7"/>
      <c r="AF78" s="7"/>
      <c r="AG78" s="7"/>
      <c r="AH78" s="7"/>
      <c r="AI78" s="2"/>
      <c r="AJ78" s="2"/>
      <c r="AK78" s="2"/>
      <c r="AL78" s="2"/>
      <c r="AM78" s="2"/>
      <c r="AN78" s="7"/>
      <c r="AO78" s="89"/>
    </row>
    <row r="79" spans="1:41" x14ac:dyDescent="0.2">
      <c r="A79" s="114">
        <v>12</v>
      </c>
      <c r="B79" s="123">
        <f t="shared" si="49"/>
        <v>78.733652875714355</v>
      </c>
      <c r="C79" s="4">
        <f t="shared" si="50"/>
        <v>8.3268095954701664</v>
      </c>
      <c r="D79" s="124">
        <v>0.02</v>
      </c>
      <c r="E79" s="7"/>
      <c r="F79" s="7">
        <f t="shared" si="53"/>
        <v>2026</v>
      </c>
      <c r="G79" s="126">
        <f t="shared" si="51"/>
        <v>0</v>
      </c>
      <c r="H79" s="126">
        <f t="shared" si="52"/>
        <v>0.64672946810763088</v>
      </c>
      <c r="I79" s="126">
        <f t="shared" si="54"/>
        <v>0</v>
      </c>
      <c r="J79" s="126">
        <f t="shared" si="55"/>
        <v>0</v>
      </c>
      <c r="K79" s="126">
        <f t="shared" si="56"/>
        <v>0</v>
      </c>
      <c r="L79" s="126">
        <f t="shared" si="57"/>
        <v>0</v>
      </c>
      <c r="M79" s="126">
        <f t="shared" si="58"/>
        <v>0</v>
      </c>
      <c r="N79" s="126">
        <f t="shared" si="59"/>
        <v>0</v>
      </c>
      <c r="O79" s="126">
        <f t="shared" si="60"/>
        <v>0</v>
      </c>
      <c r="P79" s="126">
        <f t="shared" si="61"/>
        <v>0</v>
      </c>
      <c r="Q79" s="126">
        <f t="shared" si="62"/>
        <v>0</v>
      </c>
      <c r="R79" s="126">
        <f t="shared" si="63"/>
        <v>0</v>
      </c>
      <c r="S79" s="126">
        <f t="shared" ref="S79:S99" si="64">IF(S78=0,0,S78*(1-VLOOKUP((M$45+$F79-M$41),$A$66:$D$88,4,FALSE)))</f>
        <v>0</v>
      </c>
      <c r="T79" s="125">
        <f>IF(N$43=0,0,N$43*VLOOKUP(N$52,$A$12:$C$17,2,TRUE))</f>
        <v>0</v>
      </c>
      <c r="U79" s="7"/>
      <c r="V79" s="7"/>
      <c r="W79" s="7"/>
      <c r="X79" s="7"/>
      <c r="Y79" s="7"/>
      <c r="Z79" s="7"/>
      <c r="AA79" s="7"/>
      <c r="AB79" s="7"/>
      <c r="AC79" s="7"/>
      <c r="AD79" s="7"/>
      <c r="AE79" s="7"/>
      <c r="AF79" s="7"/>
      <c r="AG79" s="7"/>
      <c r="AH79" s="7"/>
      <c r="AI79" s="2"/>
      <c r="AJ79" s="2"/>
      <c r="AK79" s="2"/>
      <c r="AL79" s="2"/>
      <c r="AM79" s="2"/>
      <c r="AN79" s="7"/>
      <c r="AO79" s="89"/>
    </row>
    <row r="80" spans="1:41" x14ac:dyDescent="0.2">
      <c r="A80" s="114">
        <v>13</v>
      </c>
      <c r="B80" s="123">
        <f t="shared" si="49"/>
        <v>80.620221830902452</v>
      </c>
      <c r="C80" s="4">
        <f t="shared" si="50"/>
        <v>8.959371474353933</v>
      </c>
      <c r="D80" s="124">
        <v>0.02</v>
      </c>
      <c r="E80" s="7"/>
      <c r="F80" s="7">
        <f t="shared" si="53"/>
        <v>2027</v>
      </c>
      <c r="G80" s="126">
        <f t="shared" si="51"/>
        <v>0</v>
      </c>
      <c r="H80" s="126">
        <f t="shared" si="52"/>
        <v>0.63379487874547824</v>
      </c>
      <c r="I80" s="126">
        <f t="shared" si="54"/>
        <v>0</v>
      </c>
      <c r="J80" s="126">
        <f t="shared" si="55"/>
        <v>0</v>
      </c>
      <c r="K80" s="126">
        <f t="shared" si="56"/>
        <v>0</v>
      </c>
      <c r="L80" s="126">
        <f t="shared" si="57"/>
        <v>0</v>
      </c>
      <c r="M80" s="126">
        <f t="shared" si="58"/>
        <v>0</v>
      </c>
      <c r="N80" s="126">
        <f t="shared" si="59"/>
        <v>0</v>
      </c>
      <c r="O80" s="126">
        <f t="shared" si="60"/>
        <v>0</v>
      </c>
      <c r="P80" s="126">
        <f t="shared" si="61"/>
        <v>0</v>
      </c>
      <c r="Q80" s="126">
        <f t="shared" si="62"/>
        <v>0</v>
      </c>
      <c r="R80" s="126">
        <f t="shared" si="63"/>
        <v>0</v>
      </c>
      <c r="S80" s="126">
        <f t="shared" si="64"/>
        <v>0</v>
      </c>
      <c r="T80" s="126">
        <f t="shared" ref="T80:T99" si="65">IF(T79=0,0,T79*(1-VLOOKUP((N$45+$F80-N$41),$A$66:$D$88,4,FALSE)))</f>
        <v>0</v>
      </c>
      <c r="U80" s="125">
        <f>IF(O$43=0,0,O$43*VLOOKUP(O$52,$A$12:$C$17,2,TRUE))</f>
        <v>0</v>
      </c>
      <c r="V80" s="7"/>
      <c r="W80" s="7"/>
      <c r="X80" s="7"/>
      <c r="Y80" s="7"/>
      <c r="Z80" s="7"/>
      <c r="AA80" s="7"/>
      <c r="AB80" s="7"/>
      <c r="AC80" s="7"/>
      <c r="AD80" s="7"/>
      <c r="AE80" s="7"/>
      <c r="AF80" s="7"/>
      <c r="AG80" s="7"/>
      <c r="AH80" s="7"/>
      <c r="AI80" s="2"/>
      <c r="AJ80" s="2"/>
      <c r="AK80" s="2"/>
      <c r="AL80" s="2"/>
      <c r="AM80" s="2"/>
      <c r="AN80" s="7"/>
      <c r="AO80" s="89"/>
    </row>
    <row r="81" spans="1:41" x14ac:dyDescent="0.2">
      <c r="A81" s="114">
        <v>14</v>
      </c>
      <c r="B81" s="123">
        <f t="shared" si="49"/>
        <v>82.216635747543435</v>
      </c>
      <c r="C81" s="4">
        <f t="shared" si="50"/>
        <v>9.5194055957533354</v>
      </c>
      <c r="D81" s="124">
        <v>0.02</v>
      </c>
      <c r="E81" s="7"/>
      <c r="F81" s="7">
        <f t="shared" si="53"/>
        <v>2028</v>
      </c>
      <c r="G81" s="126">
        <f t="shared" si="51"/>
        <v>0</v>
      </c>
      <c r="H81" s="126">
        <f t="shared" si="52"/>
        <v>0.57041539087093041</v>
      </c>
      <c r="I81" s="126">
        <f t="shared" si="54"/>
        <v>0</v>
      </c>
      <c r="J81" s="126">
        <f t="shared" si="55"/>
        <v>0</v>
      </c>
      <c r="K81" s="126">
        <f t="shared" si="56"/>
        <v>0</v>
      </c>
      <c r="L81" s="126">
        <f t="shared" si="57"/>
        <v>0</v>
      </c>
      <c r="M81" s="126">
        <f t="shared" si="58"/>
        <v>0</v>
      </c>
      <c r="N81" s="126">
        <f t="shared" si="59"/>
        <v>0</v>
      </c>
      <c r="O81" s="126">
        <f t="shared" si="60"/>
        <v>0</v>
      </c>
      <c r="P81" s="126">
        <f t="shared" si="61"/>
        <v>0</v>
      </c>
      <c r="Q81" s="126">
        <f t="shared" si="62"/>
        <v>0</v>
      </c>
      <c r="R81" s="126">
        <f t="shared" si="63"/>
        <v>0</v>
      </c>
      <c r="S81" s="126">
        <f t="shared" si="64"/>
        <v>0</v>
      </c>
      <c r="T81" s="126">
        <f t="shared" si="65"/>
        <v>0</v>
      </c>
      <c r="U81" s="126">
        <f t="shared" ref="U81:U99" si="66">IF(U80=0,0,U80*(1-VLOOKUP((O$45+$F81-O$41),$A$66:$D$88,4,FALSE)))</f>
        <v>0</v>
      </c>
      <c r="V81" s="125">
        <f>IF(P$43=0,0,P$43*VLOOKUP(P$52,$A$12:$C$17,2,TRUE))</f>
        <v>0</v>
      </c>
      <c r="W81" s="7"/>
      <c r="X81" s="7"/>
      <c r="Y81" s="7"/>
      <c r="Z81" s="7"/>
      <c r="AA81" s="7"/>
      <c r="AB81" s="7"/>
      <c r="AC81" s="7"/>
      <c r="AD81" s="7"/>
      <c r="AE81" s="7"/>
      <c r="AF81" s="7"/>
      <c r="AG81" s="7"/>
      <c r="AH81" s="7"/>
      <c r="AI81" s="2"/>
      <c r="AJ81" s="2"/>
      <c r="AK81" s="2"/>
      <c r="AL81" s="2"/>
      <c r="AM81" s="2"/>
      <c r="AN81" s="7"/>
      <c r="AO81" s="89"/>
    </row>
    <row r="82" spans="1:41" x14ac:dyDescent="0.2">
      <c r="A82" s="114">
        <v>15</v>
      </c>
      <c r="B82" s="123">
        <f t="shared" si="49"/>
        <v>83.567520583338293</v>
      </c>
      <c r="C82" s="4">
        <f t="shared" si="50"/>
        <v>10.011423926104033</v>
      </c>
      <c r="D82" s="124">
        <v>0.02</v>
      </c>
      <c r="E82" s="7"/>
      <c r="F82" s="7">
        <f t="shared" si="53"/>
        <v>2029</v>
      </c>
      <c r="G82" s="126">
        <f t="shared" si="51"/>
        <v>0</v>
      </c>
      <c r="H82" s="126">
        <f t="shared" si="52"/>
        <v>0.39929077360965126</v>
      </c>
      <c r="I82" s="126">
        <f t="shared" si="54"/>
        <v>0</v>
      </c>
      <c r="J82" s="126">
        <f t="shared" si="55"/>
        <v>0</v>
      </c>
      <c r="K82" s="126">
        <f t="shared" si="56"/>
        <v>0</v>
      </c>
      <c r="L82" s="126">
        <f t="shared" si="57"/>
        <v>0</v>
      </c>
      <c r="M82" s="126">
        <f t="shared" si="58"/>
        <v>0</v>
      </c>
      <c r="N82" s="126">
        <f t="shared" si="59"/>
        <v>0</v>
      </c>
      <c r="O82" s="126">
        <f t="shared" si="60"/>
        <v>0</v>
      </c>
      <c r="P82" s="126">
        <f t="shared" si="61"/>
        <v>0</v>
      </c>
      <c r="Q82" s="126">
        <f t="shared" si="62"/>
        <v>0</v>
      </c>
      <c r="R82" s="126">
        <f t="shared" si="63"/>
        <v>0</v>
      </c>
      <c r="S82" s="126">
        <f t="shared" si="64"/>
        <v>0</v>
      </c>
      <c r="T82" s="126">
        <f t="shared" si="65"/>
        <v>0</v>
      </c>
      <c r="U82" s="126">
        <f t="shared" si="66"/>
        <v>0</v>
      </c>
      <c r="V82" s="126">
        <f t="shared" ref="V82:V99" si="67">IF(V81=0,0,V81*(1-VLOOKUP((P$45+$F82-P$41),$A$66:$D$88,4,FALSE)))</f>
        <v>0</v>
      </c>
      <c r="W82" s="125">
        <f>IF(Q$43=0,0,Q$43*VLOOKUP(Q$52,$A$12:$C$17,2,TRUE))</f>
        <v>0</v>
      </c>
      <c r="X82" s="7"/>
      <c r="Y82" s="7"/>
      <c r="Z82" s="7"/>
      <c r="AA82" s="7"/>
      <c r="AB82" s="7"/>
      <c r="AC82" s="7"/>
      <c r="AD82" s="7"/>
      <c r="AE82" s="7"/>
      <c r="AF82" s="7"/>
      <c r="AG82" s="7"/>
      <c r="AH82" s="7"/>
      <c r="AI82" s="2"/>
      <c r="AJ82" s="2"/>
      <c r="AK82" s="2"/>
      <c r="AL82" s="2"/>
      <c r="AM82" s="2"/>
      <c r="AN82" s="7"/>
      <c r="AO82" s="89"/>
    </row>
    <row r="83" spans="1:41" x14ac:dyDescent="0.2">
      <c r="A83" s="114">
        <v>16</v>
      </c>
      <c r="B83" s="123">
        <f t="shared" si="49"/>
        <v>84.710638806349209</v>
      </c>
      <c r="C83" s="4">
        <f t="shared" si="50"/>
        <v>10.440978260873068</v>
      </c>
      <c r="D83" s="124">
        <v>0.02</v>
      </c>
      <c r="E83" s="7"/>
      <c r="F83" s="7">
        <f t="shared" si="53"/>
        <v>2030</v>
      </c>
      <c r="G83" s="126">
        <f t="shared" si="51"/>
        <v>0</v>
      </c>
      <c r="H83" s="126">
        <f t="shared" si="52"/>
        <v>0.19964538680482563</v>
      </c>
      <c r="I83" s="126">
        <f t="shared" si="54"/>
        <v>0</v>
      </c>
      <c r="J83" s="126">
        <f t="shared" si="55"/>
        <v>0</v>
      </c>
      <c r="K83" s="126">
        <f t="shared" si="56"/>
        <v>0</v>
      </c>
      <c r="L83" s="126">
        <f t="shared" si="57"/>
        <v>0</v>
      </c>
      <c r="M83" s="126">
        <f t="shared" si="58"/>
        <v>0</v>
      </c>
      <c r="N83" s="126">
        <f t="shared" si="59"/>
        <v>0</v>
      </c>
      <c r="O83" s="126">
        <f t="shared" si="60"/>
        <v>0</v>
      </c>
      <c r="P83" s="126">
        <f t="shared" si="61"/>
        <v>0</v>
      </c>
      <c r="Q83" s="126">
        <f t="shared" si="62"/>
        <v>0</v>
      </c>
      <c r="R83" s="126">
        <f t="shared" si="63"/>
        <v>0</v>
      </c>
      <c r="S83" s="126">
        <f t="shared" si="64"/>
        <v>0</v>
      </c>
      <c r="T83" s="126">
        <f t="shared" si="65"/>
        <v>0</v>
      </c>
      <c r="U83" s="126">
        <f t="shared" si="66"/>
        <v>0</v>
      </c>
      <c r="V83" s="126">
        <f t="shared" si="67"/>
        <v>0</v>
      </c>
      <c r="W83" s="126">
        <f t="shared" ref="W83:W99" si="68">IF(W82=0,0,W82*(1-VLOOKUP((Q$45+$F83-Q$41),$A$66:$D$88,4,FALSE)))</f>
        <v>0</v>
      </c>
      <c r="X83" s="125">
        <f>IF(R$43=0,0,R$43*VLOOKUP(R$52,$A$12:$C$17,2,TRUE))</f>
        <v>0</v>
      </c>
      <c r="Y83" s="7"/>
      <c r="Z83" s="7"/>
      <c r="AA83" s="7"/>
      <c r="AB83" s="7"/>
      <c r="AC83" s="7"/>
      <c r="AD83" s="7"/>
      <c r="AE83" s="7"/>
      <c r="AF83" s="7"/>
      <c r="AG83" s="7"/>
      <c r="AH83" s="7"/>
      <c r="AI83" s="2"/>
      <c r="AJ83" s="2"/>
      <c r="AK83" s="2"/>
      <c r="AL83" s="2"/>
      <c r="AM83" s="2"/>
      <c r="AN83" s="7"/>
      <c r="AO83" s="89"/>
    </row>
    <row r="84" spans="1:41" x14ac:dyDescent="0.2">
      <c r="A84" s="114">
        <v>17</v>
      </c>
      <c r="B84" s="123">
        <f t="shared" si="49"/>
        <v>85.677945002373505</v>
      </c>
      <c r="C84" s="4">
        <f t="shared" si="50"/>
        <v>10.814067876072512</v>
      </c>
      <c r="D84" s="124">
        <v>0.1</v>
      </c>
      <c r="E84" s="7"/>
      <c r="F84" s="7">
        <f t="shared" si="53"/>
        <v>2031</v>
      </c>
      <c r="G84" s="126">
        <f t="shared" si="51"/>
        <v>0</v>
      </c>
      <c r="H84" s="126">
        <f t="shared" si="52"/>
        <v>0</v>
      </c>
      <c r="I84" s="126">
        <f t="shared" si="54"/>
        <v>0</v>
      </c>
      <c r="J84" s="126">
        <f t="shared" si="55"/>
        <v>0</v>
      </c>
      <c r="K84" s="126">
        <f t="shared" si="56"/>
        <v>0</v>
      </c>
      <c r="L84" s="126">
        <f t="shared" si="57"/>
        <v>0</v>
      </c>
      <c r="M84" s="126">
        <f t="shared" si="58"/>
        <v>0</v>
      </c>
      <c r="N84" s="126">
        <f t="shared" si="59"/>
        <v>0</v>
      </c>
      <c r="O84" s="126">
        <f t="shared" si="60"/>
        <v>0</v>
      </c>
      <c r="P84" s="126">
        <f t="shared" si="61"/>
        <v>0</v>
      </c>
      <c r="Q84" s="126">
        <f t="shared" si="62"/>
        <v>0</v>
      </c>
      <c r="R84" s="126">
        <f t="shared" si="63"/>
        <v>0</v>
      </c>
      <c r="S84" s="126">
        <f t="shared" si="64"/>
        <v>0</v>
      </c>
      <c r="T84" s="126">
        <f t="shared" si="65"/>
        <v>0</v>
      </c>
      <c r="U84" s="126">
        <f t="shared" si="66"/>
        <v>0</v>
      </c>
      <c r="V84" s="126">
        <f t="shared" si="67"/>
        <v>0</v>
      </c>
      <c r="W84" s="126">
        <f t="shared" si="68"/>
        <v>0</v>
      </c>
      <c r="X84" s="126">
        <f t="shared" ref="X84:X99" si="69">IF(X83=0,0,X83*(1-VLOOKUP((R$45+$F84-R$41),$A$66:$D$88,4,FALSE)))</f>
        <v>0</v>
      </c>
      <c r="Y84" s="125">
        <f>IF(S$43=0,0,S$43*VLOOKUP(S$52,$A$12:$C$17,2,TRUE))</f>
        <v>0</v>
      </c>
      <c r="Z84" s="7"/>
      <c r="AA84" s="7"/>
      <c r="AB84" s="7"/>
      <c r="AC84" s="7"/>
      <c r="AD84" s="7"/>
      <c r="AE84" s="7"/>
      <c r="AF84" s="7"/>
      <c r="AG84" s="7"/>
      <c r="AH84" s="7"/>
      <c r="AI84" s="2"/>
      <c r="AJ84" s="2"/>
      <c r="AK84" s="2"/>
      <c r="AL84" s="2"/>
      <c r="AM84" s="2"/>
      <c r="AN84" s="7"/>
      <c r="AO84" s="89"/>
    </row>
    <row r="85" spans="1:41" x14ac:dyDescent="0.2">
      <c r="A85" s="114">
        <v>18</v>
      </c>
      <c r="B85" s="123">
        <f t="shared" si="49"/>
        <v>86.496479129493324</v>
      </c>
      <c r="C85" s="4">
        <f t="shared" si="50"/>
        <v>11.136737569598811</v>
      </c>
      <c r="D85" s="124">
        <v>0.3</v>
      </c>
      <c r="E85" s="7"/>
      <c r="F85" s="7">
        <f t="shared" si="53"/>
        <v>2032</v>
      </c>
      <c r="G85" s="126">
        <f t="shared" si="51"/>
        <v>0</v>
      </c>
      <c r="H85" s="126">
        <f t="shared" si="52"/>
        <v>0</v>
      </c>
      <c r="I85" s="126">
        <f t="shared" si="54"/>
        <v>0</v>
      </c>
      <c r="J85" s="126">
        <f t="shared" si="55"/>
        <v>0</v>
      </c>
      <c r="K85" s="126">
        <f t="shared" si="56"/>
        <v>0</v>
      </c>
      <c r="L85" s="126">
        <f t="shared" si="57"/>
        <v>0</v>
      </c>
      <c r="M85" s="126">
        <f t="shared" si="58"/>
        <v>0</v>
      </c>
      <c r="N85" s="126">
        <f t="shared" si="59"/>
        <v>0</v>
      </c>
      <c r="O85" s="126">
        <f t="shared" si="60"/>
        <v>0</v>
      </c>
      <c r="P85" s="126">
        <f t="shared" si="61"/>
        <v>0</v>
      </c>
      <c r="Q85" s="126">
        <f t="shared" si="62"/>
        <v>0</v>
      </c>
      <c r="R85" s="126">
        <f t="shared" si="63"/>
        <v>0</v>
      </c>
      <c r="S85" s="126">
        <f t="shared" si="64"/>
        <v>0</v>
      </c>
      <c r="T85" s="126">
        <f t="shared" si="65"/>
        <v>0</v>
      </c>
      <c r="U85" s="126">
        <f t="shared" si="66"/>
        <v>0</v>
      </c>
      <c r="V85" s="126">
        <f t="shared" si="67"/>
        <v>0</v>
      </c>
      <c r="W85" s="126">
        <f t="shared" si="68"/>
        <v>0</v>
      </c>
      <c r="X85" s="126">
        <f t="shared" si="69"/>
        <v>0</v>
      </c>
      <c r="Y85" s="126">
        <f t="shared" ref="Y85:Y99" si="70">IF(Y84=0,0,Y84*(1-VLOOKUP((S$45+$F85-S$41),$A$66:$D$88,4,FALSE)))</f>
        <v>0</v>
      </c>
      <c r="Z85" s="125">
        <f>IF(T$43=0,0,T$43*VLOOKUP(T$52,$A$12:$C$17,2,TRUE))</f>
        <v>0</v>
      </c>
      <c r="AA85" s="7"/>
      <c r="AB85" s="7"/>
      <c r="AC85" s="7"/>
      <c r="AD85" s="7"/>
      <c r="AE85" s="7"/>
      <c r="AF85" s="7"/>
      <c r="AG85" s="7"/>
      <c r="AH85" s="7"/>
      <c r="AI85" s="2"/>
      <c r="AJ85" s="2"/>
      <c r="AK85" s="2"/>
      <c r="AL85" s="2"/>
      <c r="AM85" s="2"/>
      <c r="AN85" s="7"/>
      <c r="AO85" s="89"/>
    </row>
    <row r="86" spans="1:41" x14ac:dyDescent="0.2">
      <c r="A86" s="114">
        <v>19</v>
      </c>
      <c r="B86" s="123">
        <f t="shared" si="49"/>
        <v>87.18912238972834</v>
      </c>
      <c r="C86" s="4">
        <f t="shared" si="50"/>
        <v>11.41481783011446</v>
      </c>
      <c r="D86" s="124">
        <v>0.5</v>
      </c>
      <c r="E86" s="7"/>
      <c r="F86" s="7">
        <f t="shared" si="53"/>
        <v>2033</v>
      </c>
      <c r="G86" s="126">
        <f t="shared" si="51"/>
        <v>0</v>
      </c>
      <c r="H86" s="126">
        <f t="shared" si="52"/>
        <v>0</v>
      </c>
      <c r="I86" s="126">
        <f t="shared" si="54"/>
        <v>0</v>
      </c>
      <c r="J86" s="126">
        <f t="shared" si="55"/>
        <v>0</v>
      </c>
      <c r="K86" s="126">
        <f t="shared" si="56"/>
        <v>0</v>
      </c>
      <c r="L86" s="126">
        <f t="shared" si="57"/>
        <v>0</v>
      </c>
      <c r="M86" s="126">
        <f t="shared" si="58"/>
        <v>0</v>
      </c>
      <c r="N86" s="126">
        <f t="shared" si="59"/>
        <v>0</v>
      </c>
      <c r="O86" s="126">
        <f t="shared" si="60"/>
        <v>0</v>
      </c>
      <c r="P86" s="126">
        <f t="shared" si="61"/>
        <v>0</v>
      </c>
      <c r="Q86" s="126">
        <f t="shared" si="62"/>
        <v>0</v>
      </c>
      <c r="R86" s="126">
        <f t="shared" si="63"/>
        <v>0</v>
      </c>
      <c r="S86" s="126">
        <f t="shared" si="64"/>
        <v>0</v>
      </c>
      <c r="T86" s="126">
        <f t="shared" si="65"/>
        <v>0</v>
      </c>
      <c r="U86" s="126">
        <f t="shared" si="66"/>
        <v>0</v>
      </c>
      <c r="V86" s="126">
        <f t="shared" si="67"/>
        <v>0</v>
      </c>
      <c r="W86" s="126">
        <f t="shared" si="68"/>
        <v>0</v>
      </c>
      <c r="X86" s="126">
        <f t="shared" si="69"/>
        <v>0</v>
      </c>
      <c r="Y86" s="126">
        <f t="shared" si="70"/>
        <v>0</v>
      </c>
      <c r="Z86" s="126">
        <f t="shared" ref="Z86:Z99" si="71">IF(Z85=0,0,Z85*(1-VLOOKUP((T$45+$F86-T$41),$A$66:$D$88,4,FALSE)))</f>
        <v>0</v>
      </c>
      <c r="AA86" s="125">
        <f>IF(U$43=0,0,U$43*VLOOKUP(U$52,$A$12:$C$17,2,TRUE))</f>
        <v>0</v>
      </c>
      <c r="AB86" s="7"/>
      <c r="AC86" s="7"/>
      <c r="AD86" s="7"/>
      <c r="AE86" s="7"/>
      <c r="AF86" s="7"/>
      <c r="AG86" s="7"/>
      <c r="AH86" s="7"/>
      <c r="AI86" s="2"/>
      <c r="AJ86" s="2"/>
      <c r="AK86" s="2"/>
      <c r="AL86" s="2"/>
      <c r="AM86" s="2"/>
      <c r="AN86" s="7"/>
      <c r="AO86" s="89"/>
    </row>
    <row r="87" spans="1:41" x14ac:dyDescent="0.2">
      <c r="A87" s="114">
        <v>20</v>
      </c>
      <c r="B87" s="123">
        <f t="shared" si="49"/>
        <v>87.775236847334526</v>
      </c>
      <c r="C87" s="4">
        <f t="shared" si="50"/>
        <v>11.653768077362109</v>
      </c>
      <c r="D87" s="124">
        <v>1</v>
      </c>
      <c r="E87" s="7"/>
      <c r="F87" s="7">
        <f t="shared" si="53"/>
        <v>2034</v>
      </c>
      <c r="G87" s="126">
        <f t="shared" si="51"/>
        <v>0</v>
      </c>
      <c r="H87" s="126">
        <f t="shared" si="52"/>
        <v>0</v>
      </c>
      <c r="I87" s="126">
        <f t="shared" si="54"/>
        <v>0</v>
      </c>
      <c r="J87" s="126">
        <f t="shared" si="55"/>
        <v>0</v>
      </c>
      <c r="K87" s="126">
        <f t="shared" si="56"/>
        <v>0</v>
      </c>
      <c r="L87" s="126">
        <f t="shared" si="57"/>
        <v>0</v>
      </c>
      <c r="M87" s="126">
        <f t="shared" si="58"/>
        <v>0</v>
      </c>
      <c r="N87" s="126">
        <f t="shared" si="59"/>
        <v>0</v>
      </c>
      <c r="O87" s="126">
        <f t="shared" si="60"/>
        <v>0</v>
      </c>
      <c r="P87" s="126">
        <f t="shared" si="61"/>
        <v>0</v>
      </c>
      <c r="Q87" s="126">
        <f t="shared" si="62"/>
        <v>0</v>
      </c>
      <c r="R87" s="126">
        <f t="shared" si="63"/>
        <v>0</v>
      </c>
      <c r="S87" s="126">
        <f t="shared" si="64"/>
        <v>0</v>
      </c>
      <c r="T87" s="126">
        <f t="shared" si="65"/>
        <v>0</v>
      </c>
      <c r="U87" s="126">
        <f t="shared" si="66"/>
        <v>0</v>
      </c>
      <c r="V87" s="126">
        <f t="shared" si="67"/>
        <v>0</v>
      </c>
      <c r="W87" s="126">
        <f t="shared" si="68"/>
        <v>0</v>
      </c>
      <c r="X87" s="126">
        <f t="shared" si="69"/>
        <v>0</v>
      </c>
      <c r="Y87" s="126">
        <f t="shared" si="70"/>
        <v>0</v>
      </c>
      <c r="Z87" s="126">
        <f t="shared" si="71"/>
        <v>0</v>
      </c>
      <c r="AA87" s="126">
        <f t="shared" ref="AA87:AA99" si="72">IF(AA86=0,0,AA86*(1-VLOOKUP((U$45+$F87-U$41),$A$66:$D$88,4,FALSE)))</f>
        <v>0</v>
      </c>
      <c r="AB87" s="125">
        <f>IF(V$43=0,0,V$43*VLOOKUP(V$52,$A$12:$C$17,2,TRUE))</f>
        <v>0</v>
      </c>
      <c r="AC87" s="7"/>
      <c r="AD87" s="7"/>
      <c r="AE87" s="7"/>
      <c r="AF87" s="7"/>
      <c r="AG87" s="7"/>
      <c r="AH87" s="7"/>
      <c r="AI87" s="2"/>
      <c r="AJ87" s="2"/>
      <c r="AK87" s="2"/>
      <c r="AL87" s="2"/>
      <c r="AM87" s="2"/>
      <c r="AN87" s="7"/>
      <c r="AO87" s="89"/>
    </row>
    <row r="88" spans="1:41" x14ac:dyDescent="0.2">
      <c r="A88" s="114">
        <v>21</v>
      </c>
      <c r="B88" s="123">
        <f t="shared" si="49"/>
        <v>88.271206673559988</v>
      </c>
      <c r="C88" s="4">
        <f t="shared" si="50"/>
        <v>11.858592610559477</v>
      </c>
      <c r="D88" s="124">
        <v>1</v>
      </c>
      <c r="E88" s="7"/>
      <c r="F88" s="7">
        <f t="shared" si="53"/>
        <v>2035</v>
      </c>
      <c r="G88" s="126">
        <f t="shared" si="51"/>
        <v>0</v>
      </c>
      <c r="H88" s="126">
        <f t="shared" si="52"/>
        <v>0</v>
      </c>
      <c r="I88" s="126">
        <f t="shared" si="54"/>
        <v>0</v>
      </c>
      <c r="J88" s="126">
        <f t="shared" si="55"/>
        <v>0</v>
      </c>
      <c r="K88" s="126">
        <f t="shared" si="56"/>
        <v>0</v>
      </c>
      <c r="L88" s="126">
        <f t="shared" si="57"/>
        <v>0</v>
      </c>
      <c r="M88" s="126">
        <f t="shared" si="58"/>
        <v>0</v>
      </c>
      <c r="N88" s="126">
        <f t="shared" si="59"/>
        <v>0</v>
      </c>
      <c r="O88" s="126">
        <f t="shared" si="60"/>
        <v>0</v>
      </c>
      <c r="P88" s="126">
        <f t="shared" si="61"/>
        <v>0</v>
      </c>
      <c r="Q88" s="126">
        <f t="shared" si="62"/>
        <v>0</v>
      </c>
      <c r="R88" s="126">
        <f t="shared" si="63"/>
        <v>0</v>
      </c>
      <c r="S88" s="126">
        <f t="shared" si="64"/>
        <v>0</v>
      </c>
      <c r="T88" s="126">
        <f t="shared" si="65"/>
        <v>0</v>
      </c>
      <c r="U88" s="126">
        <f t="shared" si="66"/>
        <v>0</v>
      </c>
      <c r="V88" s="126">
        <f t="shared" si="67"/>
        <v>0</v>
      </c>
      <c r="W88" s="126">
        <f t="shared" si="68"/>
        <v>0</v>
      </c>
      <c r="X88" s="126">
        <f t="shared" si="69"/>
        <v>0</v>
      </c>
      <c r="Y88" s="126">
        <f t="shared" si="70"/>
        <v>0</v>
      </c>
      <c r="Z88" s="126">
        <f t="shared" si="71"/>
        <v>0</v>
      </c>
      <c r="AA88" s="126">
        <f t="shared" si="72"/>
        <v>0</v>
      </c>
      <c r="AB88" s="126">
        <f t="shared" ref="AB88:AB99" si="73">IF(AB87=0,0,AB87*(1-VLOOKUP((V$45+$F88-V$41),$A$66:$D$88,4,FALSE)))</f>
        <v>0</v>
      </c>
      <c r="AC88" s="125">
        <f>IF(W$43=0,0,W$43*VLOOKUP(W$52,$A$12:$C$17,2,TRUE))</f>
        <v>0</v>
      </c>
      <c r="AD88" s="127"/>
      <c r="AE88" s="7"/>
      <c r="AF88" s="7"/>
      <c r="AG88" s="7"/>
      <c r="AH88" s="7"/>
      <c r="AI88" s="2"/>
      <c r="AJ88" s="2"/>
      <c r="AK88" s="2"/>
      <c r="AL88" s="2"/>
      <c r="AM88" s="2"/>
      <c r="AN88" s="7"/>
      <c r="AO88" s="89"/>
    </row>
    <row r="89" spans="1:41" x14ac:dyDescent="0.2">
      <c r="A89" s="114"/>
      <c r="B89" s="123"/>
      <c r="C89" s="4"/>
      <c r="D89" s="124"/>
      <c r="E89" s="7"/>
      <c r="F89" s="7">
        <f t="shared" si="53"/>
        <v>2036</v>
      </c>
      <c r="G89" s="126">
        <f t="shared" si="51"/>
        <v>0</v>
      </c>
      <c r="H89" s="126">
        <f t="shared" si="52"/>
        <v>0</v>
      </c>
      <c r="I89" s="126">
        <f t="shared" si="54"/>
        <v>0</v>
      </c>
      <c r="J89" s="126">
        <f t="shared" si="55"/>
        <v>0</v>
      </c>
      <c r="K89" s="126">
        <f t="shared" si="56"/>
        <v>0</v>
      </c>
      <c r="L89" s="126">
        <f t="shared" si="57"/>
        <v>0</v>
      </c>
      <c r="M89" s="126">
        <f t="shared" si="58"/>
        <v>0</v>
      </c>
      <c r="N89" s="126">
        <f t="shared" si="59"/>
        <v>0</v>
      </c>
      <c r="O89" s="126">
        <f t="shared" si="60"/>
        <v>0</v>
      </c>
      <c r="P89" s="126">
        <f t="shared" si="61"/>
        <v>0</v>
      </c>
      <c r="Q89" s="126">
        <f t="shared" si="62"/>
        <v>0</v>
      </c>
      <c r="R89" s="126">
        <f t="shared" si="63"/>
        <v>0</v>
      </c>
      <c r="S89" s="126">
        <f t="shared" si="64"/>
        <v>0</v>
      </c>
      <c r="T89" s="126">
        <f t="shared" si="65"/>
        <v>0</v>
      </c>
      <c r="U89" s="126">
        <f t="shared" si="66"/>
        <v>0</v>
      </c>
      <c r="V89" s="126">
        <f t="shared" si="67"/>
        <v>0</v>
      </c>
      <c r="W89" s="126">
        <f t="shared" si="68"/>
        <v>0</v>
      </c>
      <c r="X89" s="126">
        <f t="shared" si="69"/>
        <v>0</v>
      </c>
      <c r="Y89" s="126">
        <f t="shared" si="70"/>
        <v>0</v>
      </c>
      <c r="Z89" s="126">
        <f t="shared" si="71"/>
        <v>0</v>
      </c>
      <c r="AA89" s="126">
        <f t="shared" si="72"/>
        <v>0</v>
      </c>
      <c r="AB89" s="126">
        <f t="shared" si="73"/>
        <v>0</v>
      </c>
      <c r="AC89" s="126">
        <f t="shared" ref="AC89:AC99" si="74">IF(AC88=0,0,AC88*(1-VLOOKUP((W$45+$F89-W$41),$A$66:$D$88,4,FALSE)))</f>
        <v>0</v>
      </c>
      <c r="AD89" s="125">
        <f>IF(X$43=0,0,X$43*VLOOKUP(X$52,$A$12:$C$17,2,TRUE))</f>
        <v>0</v>
      </c>
      <c r="AE89" s="7"/>
      <c r="AF89" s="7"/>
      <c r="AG89" s="7"/>
      <c r="AH89" s="7"/>
      <c r="AI89" s="2"/>
      <c r="AJ89" s="2"/>
      <c r="AK89" s="2"/>
      <c r="AL89" s="2"/>
      <c r="AM89" s="2"/>
      <c r="AN89" s="7"/>
      <c r="AO89" s="89"/>
    </row>
    <row r="90" spans="1:41" x14ac:dyDescent="0.2">
      <c r="A90" s="114"/>
      <c r="B90" s="123"/>
      <c r="C90" s="4"/>
      <c r="D90" s="124"/>
      <c r="E90" s="7"/>
      <c r="F90" s="7">
        <f t="shared" si="53"/>
        <v>2037</v>
      </c>
      <c r="G90" s="126">
        <f t="shared" si="51"/>
        <v>0</v>
      </c>
      <c r="H90" s="126">
        <f t="shared" si="52"/>
        <v>0</v>
      </c>
      <c r="I90" s="126">
        <f t="shared" si="54"/>
        <v>0</v>
      </c>
      <c r="J90" s="126">
        <f t="shared" si="55"/>
        <v>0</v>
      </c>
      <c r="K90" s="126">
        <f t="shared" si="56"/>
        <v>0</v>
      </c>
      <c r="L90" s="126">
        <f t="shared" si="57"/>
        <v>0</v>
      </c>
      <c r="M90" s="126">
        <f t="shared" si="58"/>
        <v>0</v>
      </c>
      <c r="N90" s="126">
        <f t="shared" si="59"/>
        <v>0</v>
      </c>
      <c r="O90" s="126">
        <f t="shared" si="60"/>
        <v>0</v>
      </c>
      <c r="P90" s="126">
        <f t="shared" si="61"/>
        <v>0</v>
      </c>
      <c r="Q90" s="126">
        <f t="shared" si="62"/>
        <v>0</v>
      </c>
      <c r="R90" s="126">
        <f t="shared" si="63"/>
        <v>0</v>
      </c>
      <c r="S90" s="126">
        <f t="shared" si="64"/>
        <v>0</v>
      </c>
      <c r="T90" s="126">
        <f t="shared" si="65"/>
        <v>0</v>
      </c>
      <c r="U90" s="126">
        <f t="shared" si="66"/>
        <v>0</v>
      </c>
      <c r="V90" s="126">
        <f t="shared" si="67"/>
        <v>0</v>
      </c>
      <c r="W90" s="126">
        <f t="shared" si="68"/>
        <v>0</v>
      </c>
      <c r="X90" s="126">
        <f t="shared" si="69"/>
        <v>0</v>
      </c>
      <c r="Y90" s="126">
        <f t="shared" si="70"/>
        <v>0</v>
      </c>
      <c r="Z90" s="126">
        <f t="shared" si="71"/>
        <v>0</v>
      </c>
      <c r="AA90" s="126">
        <f t="shared" si="72"/>
        <v>0</v>
      </c>
      <c r="AB90" s="126">
        <f t="shared" si="73"/>
        <v>0</v>
      </c>
      <c r="AC90" s="126">
        <f t="shared" si="74"/>
        <v>0</v>
      </c>
      <c r="AD90" s="126">
        <f t="shared" ref="AD90:AD99" si="75">IF(AD89=0,0,AD89*(1-VLOOKUP((X$45+$F90-X$41),$A$66:$D$88,4,FALSE)))</f>
        <v>0</v>
      </c>
      <c r="AE90" s="125">
        <f>IF(Y$43=0,0,Y$43*VLOOKUP(Y$52,$A$12:$C$17,2,TRUE))</f>
        <v>0</v>
      </c>
      <c r="AF90" s="126"/>
      <c r="AG90" s="126"/>
      <c r="AH90" s="126"/>
      <c r="AI90" s="73"/>
      <c r="AJ90" s="73"/>
      <c r="AK90" s="73"/>
      <c r="AL90" s="73"/>
      <c r="AM90" s="73"/>
      <c r="AN90" s="126"/>
      <c r="AO90" s="89"/>
    </row>
    <row r="91" spans="1:41" x14ac:dyDescent="0.2">
      <c r="A91" s="114"/>
      <c r="B91" s="123"/>
      <c r="C91" s="4"/>
      <c r="D91" s="124"/>
      <c r="E91" s="7"/>
      <c r="F91" s="7">
        <f t="shared" si="53"/>
        <v>2038</v>
      </c>
      <c r="G91" s="126">
        <f t="shared" si="51"/>
        <v>0</v>
      </c>
      <c r="H91" s="126">
        <f t="shared" si="52"/>
        <v>0</v>
      </c>
      <c r="I91" s="126">
        <f t="shared" si="54"/>
        <v>0</v>
      </c>
      <c r="J91" s="126">
        <f t="shared" si="55"/>
        <v>0</v>
      </c>
      <c r="K91" s="126">
        <f t="shared" si="56"/>
        <v>0</v>
      </c>
      <c r="L91" s="126">
        <f t="shared" si="57"/>
        <v>0</v>
      </c>
      <c r="M91" s="126">
        <f t="shared" si="58"/>
        <v>0</v>
      </c>
      <c r="N91" s="126">
        <f t="shared" si="59"/>
        <v>0</v>
      </c>
      <c r="O91" s="126">
        <f t="shared" si="60"/>
        <v>0</v>
      </c>
      <c r="P91" s="126">
        <f t="shared" si="61"/>
        <v>0</v>
      </c>
      <c r="Q91" s="126">
        <f t="shared" si="62"/>
        <v>0</v>
      </c>
      <c r="R91" s="126">
        <f t="shared" si="63"/>
        <v>0</v>
      </c>
      <c r="S91" s="126">
        <f t="shared" si="64"/>
        <v>0</v>
      </c>
      <c r="T91" s="126">
        <f t="shared" si="65"/>
        <v>0</v>
      </c>
      <c r="U91" s="126">
        <f t="shared" si="66"/>
        <v>0</v>
      </c>
      <c r="V91" s="126">
        <f t="shared" si="67"/>
        <v>0</v>
      </c>
      <c r="W91" s="126">
        <f t="shared" si="68"/>
        <v>0</v>
      </c>
      <c r="X91" s="126">
        <f t="shared" si="69"/>
        <v>0</v>
      </c>
      <c r="Y91" s="126">
        <f t="shared" si="70"/>
        <v>0</v>
      </c>
      <c r="Z91" s="126">
        <f t="shared" si="71"/>
        <v>0</v>
      </c>
      <c r="AA91" s="126">
        <f t="shared" si="72"/>
        <v>0</v>
      </c>
      <c r="AB91" s="126">
        <f t="shared" si="73"/>
        <v>0</v>
      </c>
      <c r="AC91" s="126">
        <f t="shared" si="74"/>
        <v>0</v>
      </c>
      <c r="AD91" s="126">
        <f t="shared" si="75"/>
        <v>0</v>
      </c>
      <c r="AE91" s="126">
        <f t="shared" ref="AE91:AE99" si="76">IF(AE90=0,0,AE90*(1-VLOOKUP((Y$45+$F91-Y$41),$A$66:$D$88,4,FALSE)))</f>
        <v>0</v>
      </c>
      <c r="AF91" s="125">
        <f>IF(Z$43=0,0,Z$43*VLOOKUP(Z$52,$A$12:$C$17,2,TRUE))</f>
        <v>0</v>
      </c>
      <c r="AG91" s="126"/>
      <c r="AH91" s="126"/>
      <c r="AI91" s="73"/>
      <c r="AJ91" s="73"/>
      <c r="AK91" s="73"/>
      <c r="AL91" s="73"/>
      <c r="AM91" s="73"/>
      <c r="AN91" s="126"/>
      <c r="AO91" s="89"/>
    </row>
    <row r="92" spans="1:41" x14ac:dyDescent="0.2">
      <c r="A92" s="114"/>
      <c r="B92" s="123"/>
      <c r="C92" s="4"/>
      <c r="D92" s="124"/>
      <c r="E92" s="7"/>
      <c r="F92" s="7">
        <f t="shared" si="53"/>
        <v>2039</v>
      </c>
      <c r="G92" s="126">
        <f t="shared" si="51"/>
        <v>0</v>
      </c>
      <c r="H92" s="126">
        <f t="shared" si="52"/>
        <v>0</v>
      </c>
      <c r="I92" s="126">
        <f t="shared" si="54"/>
        <v>0</v>
      </c>
      <c r="J92" s="126">
        <f t="shared" si="55"/>
        <v>0</v>
      </c>
      <c r="K92" s="126">
        <f t="shared" si="56"/>
        <v>0</v>
      </c>
      <c r="L92" s="126">
        <f t="shared" si="57"/>
        <v>0</v>
      </c>
      <c r="M92" s="126">
        <f t="shared" si="58"/>
        <v>0</v>
      </c>
      <c r="N92" s="126">
        <f t="shared" si="59"/>
        <v>0</v>
      </c>
      <c r="O92" s="126">
        <f t="shared" si="60"/>
        <v>0</v>
      </c>
      <c r="P92" s="126">
        <f t="shared" si="61"/>
        <v>0</v>
      </c>
      <c r="Q92" s="126">
        <f t="shared" si="62"/>
        <v>0</v>
      </c>
      <c r="R92" s="126">
        <f t="shared" si="63"/>
        <v>0</v>
      </c>
      <c r="S92" s="126">
        <f t="shared" si="64"/>
        <v>0</v>
      </c>
      <c r="T92" s="126">
        <f t="shared" si="65"/>
        <v>0</v>
      </c>
      <c r="U92" s="126">
        <f t="shared" si="66"/>
        <v>0</v>
      </c>
      <c r="V92" s="126">
        <f t="shared" si="67"/>
        <v>0</v>
      </c>
      <c r="W92" s="126">
        <f t="shared" si="68"/>
        <v>0</v>
      </c>
      <c r="X92" s="126">
        <f t="shared" si="69"/>
        <v>0</v>
      </c>
      <c r="Y92" s="126">
        <f t="shared" si="70"/>
        <v>0</v>
      </c>
      <c r="Z92" s="126">
        <f t="shared" si="71"/>
        <v>0</v>
      </c>
      <c r="AA92" s="126">
        <f t="shared" si="72"/>
        <v>0</v>
      </c>
      <c r="AB92" s="126">
        <f t="shared" si="73"/>
        <v>0</v>
      </c>
      <c r="AC92" s="126">
        <f t="shared" si="74"/>
        <v>0</v>
      </c>
      <c r="AD92" s="126">
        <f t="shared" si="75"/>
        <v>0</v>
      </c>
      <c r="AE92" s="126">
        <f t="shared" si="76"/>
        <v>0</v>
      </c>
      <c r="AF92" s="126">
        <f t="shared" ref="AF92:AF99" si="77">IF(AF91=0,0,AF91*(1-VLOOKUP((Z$45+$F92-Z$41),$A$66:$D$88,4,FALSE)))</f>
        <v>0</v>
      </c>
      <c r="AG92" s="125">
        <f>IF(AA$43=0,0,AA$43*VLOOKUP(AA$52,$A$12:$C$17,2,TRUE))</f>
        <v>0</v>
      </c>
      <c r="AH92" s="126"/>
      <c r="AI92" s="73"/>
      <c r="AJ92" s="73"/>
      <c r="AK92" s="73"/>
      <c r="AL92" s="73"/>
      <c r="AM92" s="73"/>
      <c r="AN92" s="126"/>
      <c r="AO92" s="89"/>
    </row>
    <row r="93" spans="1:41" x14ac:dyDescent="0.2">
      <c r="A93" s="114"/>
      <c r="B93" s="123"/>
      <c r="C93" s="4"/>
      <c r="D93" s="124"/>
      <c r="E93" s="7"/>
      <c r="F93" s="7">
        <f t="shared" si="53"/>
        <v>2040</v>
      </c>
      <c r="G93" s="126">
        <f t="shared" si="51"/>
        <v>0</v>
      </c>
      <c r="H93" s="126">
        <f t="shared" si="52"/>
        <v>0</v>
      </c>
      <c r="I93" s="126">
        <f t="shared" si="54"/>
        <v>0</v>
      </c>
      <c r="J93" s="126">
        <f t="shared" si="55"/>
        <v>0</v>
      </c>
      <c r="K93" s="126">
        <f t="shared" si="56"/>
        <v>0</v>
      </c>
      <c r="L93" s="126">
        <f t="shared" si="57"/>
        <v>0</v>
      </c>
      <c r="M93" s="126">
        <f t="shared" si="58"/>
        <v>0</v>
      </c>
      <c r="N93" s="126">
        <f t="shared" si="59"/>
        <v>0</v>
      </c>
      <c r="O93" s="126">
        <f t="shared" si="60"/>
        <v>0</v>
      </c>
      <c r="P93" s="126">
        <f t="shared" si="61"/>
        <v>0</v>
      </c>
      <c r="Q93" s="126">
        <f t="shared" si="62"/>
        <v>0</v>
      </c>
      <c r="R93" s="126">
        <f t="shared" si="63"/>
        <v>0</v>
      </c>
      <c r="S93" s="126">
        <f t="shared" si="64"/>
        <v>0</v>
      </c>
      <c r="T93" s="126">
        <f t="shared" si="65"/>
        <v>0</v>
      </c>
      <c r="U93" s="126">
        <f t="shared" si="66"/>
        <v>0</v>
      </c>
      <c r="V93" s="126">
        <f t="shared" si="67"/>
        <v>0</v>
      </c>
      <c r="W93" s="126">
        <f t="shared" si="68"/>
        <v>0</v>
      </c>
      <c r="X93" s="126">
        <f t="shared" si="69"/>
        <v>0</v>
      </c>
      <c r="Y93" s="126">
        <f t="shared" si="70"/>
        <v>0</v>
      </c>
      <c r="Z93" s="126">
        <f t="shared" si="71"/>
        <v>0</v>
      </c>
      <c r="AA93" s="126">
        <f t="shared" si="72"/>
        <v>0</v>
      </c>
      <c r="AB93" s="126">
        <f t="shared" si="73"/>
        <v>0</v>
      </c>
      <c r="AC93" s="126">
        <f t="shared" si="74"/>
        <v>0</v>
      </c>
      <c r="AD93" s="126">
        <f t="shared" si="75"/>
        <v>0</v>
      </c>
      <c r="AE93" s="126">
        <f t="shared" si="76"/>
        <v>0</v>
      </c>
      <c r="AF93" s="126">
        <f t="shared" si="77"/>
        <v>0</v>
      </c>
      <c r="AG93" s="126">
        <f t="shared" ref="AG93:AG99" si="78">IF(AG92=0,0,AG92*(1-VLOOKUP((AA$45+$F93-AA$41),$A$66:$D$88,4,FALSE)))</f>
        <v>0</v>
      </c>
      <c r="AH93" s="125">
        <f>IF(AB$43=0,0,AB$43*VLOOKUP(AB$52,$A$12:$C$17,2,TRUE))</f>
        <v>0</v>
      </c>
      <c r="AI93" s="73"/>
      <c r="AJ93" s="73"/>
      <c r="AK93" s="73"/>
      <c r="AL93" s="73"/>
      <c r="AM93" s="73"/>
      <c r="AN93" s="126"/>
      <c r="AO93" s="89"/>
    </row>
    <row r="94" spans="1:41" x14ac:dyDescent="0.2">
      <c r="A94" s="114"/>
      <c r="B94" s="123"/>
      <c r="C94" s="4"/>
      <c r="D94" s="124"/>
      <c r="E94" s="7"/>
      <c r="F94" s="7">
        <f t="shared" si="53"/>
        <v>2041</v>
      </c>
      <c r="G94" s="126">
        <f t="shared" si="51"/>
        <v>0</v>
      </c>
      <c r="H94" s="126">
        <f t="shared" si="52"/>
        <v>0</v>
      </c>
      <c r="I94" s="126">
        <f t="shared" si="54"/>
        <v>0</v>
      </c>
      <c r="J94" s="126">
        <f t="shared" si="55"/>
        <v>0</v>
      </c>
      <c r="K94" s="126">
        <f t="shared" si="56"/>
        <v>0</v>
      </c>
      <c r="L94" s="126">
        <f t="shared" si="57"/>
        <v>0</v>
      </c>
      <c r="M94" s="126">
        <f t="shared" si="58"/>
        <v>0</v>
      </c>
      <c r="N94" s="126">
        <f t="shared" si="59"/>
        <v>0</v>
      </c>
      <c r="O94" s="126">
        <f t="shared" si="60"/>
        <v>0</v>
      </c>
      <c r="P94" s="126">
        <f t="shared" si="61"/>
        <v>0</v>
      </c>
      <c r="Q94" s="126">
        <f t="shared" si="62"/>
        <v>0</v>
      </c>
      <c r="R94" s="126">
        <f t="shared" si="63"/>
        <v>0</v>
      </c>
      <c r="S94" s="126">
        <f t="shared" si="64"/>
        <v>0</v>
      </c>
      <c r="T94" s="126">
        <f t="shared" si="65"/>
        <v>0</v>
      </c>
      <c r="U94" s="126">
        <f t="shared" si="66"/>
        <v>0</v>
      </c>
      <c r="V94" s="126">
        <f t="shared" si="67"/>
        <v>0</v>
      </c>
      <c r="W94" s="126">
        <f t="shared" si="68"/>
        <v>0</v>
      </c>
      <c r="X94" s="126">
        <f t="shared" si="69"/>
        <v>0</v>
      </c>
      <c r="Y94" s="126">
        <f t="shared" si="70"/>
        <v>0</v>
      </c>
      <c r="Z94" s="126">
        <f t="shared" si="71"/>
        <v>0</v>
      </c>
      <c r="AA94" s="126">
        <f t="shared" si="72"/>
        <v>0</v>
      </c>
      <c r="AB94" s="126">
        <f t="shared" si="73"/>
        <v>0</v>
      </c>
      <c r="AC94" s="126">
        <f t="shared" si="74"/>
        <v>0</v>
      </c>
      <c r="AD94" s="126">
        <f t="shared" si="75"/>
        <v>0</v>
      </c>
      <c r="AE94" s="126">
        <f t="shared" si="76"/>
        <v>0</v>
      </c>
      <c r="AF94" s="126">
        <f t="shared" si="77"/>
        <v>0</v>
      </c>
      <c r="AG94" s="126">
        <f t="shared" si="78"/>
        <v>0</v>
      </c>
      <c r="AH94" s="126">
        <f t="shared" ref="AH94:AH99" si="79">IF(AH93=0,0,AH93*(1-VLOOKUP((AB$45+$F94-AB$41),$A$66:$D$88,4,FALSE)))</f>
        <v>0</v>
      </c>
      <c r="AI94" s="125">
        <f>IF(AC$43=0,0,AC$43*VLOOKUP(AC$52,$A$12:$C$17,2,TRUE))</f>
        <v>0</v>
      </c>
      <c r="AJ94" s="73"/>
      <c r="AK94" s="73"/>
      <c r="AL94" s="73"/>
      <c r="AM94" s="73"/>
      <c r="AN94" s="126"/>
      <c r="AO94" s="89"/>
    </row>
    <row r="95" spans="1:41" x14ac:dyDescent="0.2">
      <c r="A95" s="114"/>
      <c r="B95" s="123"/>
      <c r="C95" s="4"/>
      <c r="D95" s="124"/>
      <c r="E95" s="7"/>
      <c r="F95" s="7">
        <f t="shared" si="53"/>
        <v>2042</v>
      </c>
      <c r="G95" s="126">
        <f t="shared" si="51"/>
        <v>0</v>
      </c>
      <c r="H95" s="126">
        <f t="shared" si="52"/>
        <v>0</v>
      </c>
      <c r="I95" s="126">
        <f t="shared" si="54"/>
        <v>0</v>
      </c>
      <c r="J95" s="126">
        <f t="shared" si="55"/>
        <v>0</v>
      </c>
      <c r="K95" s="126">
        <f t="shared" si="56"/>
        <v>0</v>
      </c>
      <c r="L95" s="126">
        <f t="shared" si="57"/>
        <v>0</v>
      </c>
      <c r="M95" s="126">
        <f t="shared" si="58"/>
        <v>0</v>
      </c>
      <c r="N95" s="126">
        <f t="shared" si="59"/>
        <v>0</v>
      </c>
      <c r="O95" s="126">
        <f t="shared" si="60"/>
        <v>0</v>
      </c>
      <c r="P95" s="126">
        <f t="shared" si="61"/>
        <v>0</v>
      </c>
      <c r="Q95" s="126">
        <f t="shared" si="62"/>
        <v>0</v>
      </c>
      <c r="R95" s="126">
        <f t="shared" si="63"/>
        <v>0</v>
      </c>
      <c r="S95" s="126">
        <f t="shared" si="64"/>
        <v>0</v>
      </c>
      <c r="T95" s="126">
        <f t="shared" si="65"/>
        <v>0</v>
      </c>
      <c r="U95" s="126">
        <f t="shared" si="66"/>
        <v>0</v>
      </c>
      <c r="V95" s="126">
        <f t="shared" si="67"/>
        <v>0</v>
      </c>
      <c r="W95" s="126">
        <f t="shared" si="68"/>
        <v>0</v>
      </c>
      <c r="X95" s="126">
        <f t="shared" si="69"/>
        <v>0</v>
      </c>
      <c r="Y95" s="126">
        <f t="shared" si="70"/>
        <v>0</v>
      </c>
      <c r="Z95" s="126">
        <f t="shared" si="71"/>
        <v>0</v>
      </c>
      <c r="AA95" s="126">
        <f t="shared" si="72"/>
        <v>0</v>
      </c>
      <c r="AB95" s="126">
        <f t="shared" si="73"/>
        <v>0</v>
      </c>
      <c r="AC95" s="126">
        <f t="shared" si="74"/>
        <v>0</v>
      </c>
      <c r="AD95" s="126">
        <f t="shared" si="75"/>
        <v>0</v>
      </c>
      <c r="AE95" s="126">
        <f t="shared" si="76"/>
        <v>0</v>
      </c>
      <c r="AF95" s="126">
        <f t="shared" si="77"/>
        <v>0</v>
      </c>
      <c r="AG95" s="126">
        <f t="shared" si="78"/>
        <v>0</v>
      </c>
      <c r="AH95" s="126">
        <f t="shared" si="79"/>
        <v>0</v>
      </c>
      <c r="AI95" s="73">
        <f>IF(AI94=0,0,AI94*(1-VLOOKUP((AC$45+$F95-AC$41),$A$66:$D$88,4,FALSE)))</f>
        <v>0</v>
      </c>
      <c r="AJ95" s="125">
        <f>IF(AD$43=0,0,AD$43*VLOOKUP(AD$52,$A$12:$C$17,2,TRUE))</f>
        <v>0</v>
      </c>
      <c r="AK95" s="73"/>
      <c r="AL95" s="73"/>
      <c r="AM95" s="73"/>
      <c r="AN95" s="126"/>
      <c r="AO95" s="89"/>
    </row>
    <row r="96" spans="1:41" x14ac:dyDescent="0.2">
      <c r="A96" s="114"/>
      <c r="B96" s="123"/>
      <c r="C96" s="4"/>
      <c r="D96" s="124"/>
      <c r="E96" s="7"/>
      <c r="F96" s="7">
        <f t="shared" si="53"/>
        <v>2043</v>
      </c>
      <c r="G96" s="126">
        <f t="shared" si="51"/>
        <v>0</v>
      </c>
      <c r="H96" s="126">
        <f t="shared" si="52"/>
        <v>0</v>
      </c>
      <c r="I96" s="126">
        <f t="shared" si="54"/>
        <v>0</v>
      </c>
      <c r="J96" s="126">
        <f t="shared" si="55"/>
        <v>0</v>
      </c>
      <c r="K96" s="126">
        <f t="shared" si="56"/>
        <v>0</v>
      </c>
      <c r="L96" s="126">
        <f t="shared" si="57"/>
        <v>0</v>
      </c>
      <c r="M96" s="126">
        <f t="shared" si="58"/>
        <v>0</v>
      </c>
      <c r="N96" s="126">
        <f t="shared" si="59"/>
        <v>0</v>
      </c>
      <c r="O96" s="126">
        <f t="shared" si="60"/>
        <v>0</v>
      </c>
      <c r="P96" s="126">
        <f t="shared" si="61"/>
        <v>0</v>
      </c>
      <c r="Q96" s="126">
        <f t="shared" si="62"/>
        <v>0</v>
      </c>
      <c r="R96" s="126">
        <f t="shared" si="63"/>
        <v>0</v>
      </c>
      <c r="S96" s="126">
        <f t="shared" si="64"/>
        <v>0</v>
      </c>
      <c r="T96" s="126">
        <f t="shared" si="65"/>
        <v>0</v>
      </c>
      <c r="U96" s="126">
        <f t="shared" si="66"/>
        <v>0</v>
      </c>
      <c r="V96" s="126">
        <f t="shared" si="67"/>
        <v>0</v>
      </c>
      <c r="W96" s="126">
        <f t="shared" si="68"/>
        <v>0</v>
      </c>
      <c r="X96" s="126">
        <f t="shared" si="69"/>
        <v>0</v>
      </c>
      <c r="Y96" s="126">
        <f t="shared" si="70"/>
        <v>0</v>
      </c>
      <c r="Z96" s="126">
        <f t="shared" si="71"/>
        <v>0</v>
      </c>
      <c r="AA96" s="126">
        <f t="shared" si="72"/>
        <v>0</v>
      </c>
      <c r="AB96" s="126">
        <f t="shared" si="73"/>
        <v>0</v>
      </c>
      <c r="AC96" s="126">
        <f t="shared" si="74"/>
        <v>0</v>
      </c>
      <c r="AD96" s="126">
        <f t="shared" si="75"/>
        <v>0</v>
      </c>
      <c r="AE96" s="126">
        <f t="shared" si="76"/>
        <v>0</v>
      </c>
      <c r="AF96" s="126">
        <f t="shared" si="77"/>
        <v>0</v>
      </c>
      <c r="AG96" s="126">
        <f t="shared" si="78"/>
        <v>0</v>
      </c>
      <c r="AH96" s="126">
        <f t="shared" si="79"/>
        <v>0</v>
      </c>
      <c r="AI96" s="73">
        <f>IF(AI95=0,0,AI95*(1-VLOOKUP((AC$45+$F96-AC$41),$A$66:$D$88,4,FALSE)))</f>
        <v>0</v>
      </c>
      <c r="AJ96" s="73">
        <f>IF(AJ95=0,0,AJ95*(1-VLOOKUP((AD$45+$F96-AD$41),$A$66:$D$88,4,FALSE)))</f>
        <v>0</v>
      </c>
      <c r="AK96" s="125">
        <f>IF(AE$43=0,0,AE$43*VLOOKUP(AE$52,$A$12:$C$17,2,TRUE))</f>
        <v>0</v>
      </c>
      <c r="AL96" s="73"/>
      <c r="AM96" s="73"/>
      <c r="AN96" s="126"/>
      <c r="AO96" s="89"/>
    </row>
    <row r="97" spans="1:41" x14ac:dyDescent="0.2">
      <c r="A97" s="114"/>
      <c r="B97" s="123"/>
      <c r="C97" s="4"/>
      <c r="D97" s="124"/>
      <c r="E97" s="7"/>
      <c r="F97" s="7">
        <f t="shared" si="53"/>
        <v>2044</v>
      </c>
      <c r="G97" s="126">
        <f t="shared" si="51"/>
        <v>0</v>
      </c>
      <c r="H97" s="126">
        <f t="shared" si="52"/>
        <v>0</v>
      </c>
      <c r="I97" s="126">
        <f t="shared" si="54"/>
        <v>0</v>
      </c>
      <c r="J97" s="126">
        <f t="shared" si="55"/>
        <v>0</v>
      </c>
      <c r="K97" s="126">
        <f t="shared" si="56"/>
        <v>0</v>
      </c>
      <c r="L97" s="126">
        <f t="shared" si="57"/>
        <v>0</v>
      </c>
      <c r="M97" s="126">
        <f t="shared" si="58"/>
        <v>0</v>
      </c>
      <c r="N97" s="126">
        <f t="shared" si="59"/>
        <v>0</v>
      </c>
      <c r="O97" s="126">
        <f t="shared" si="60"/>
        <v>0</v>
      </c>
      <c r="P97" s="126">
        <f t="shared" si="61"/>
        <v>0</v>
      </c>
      <c r="Q97" s="126">
        <f t="shared" si="62"/>
        <v>0</v>
      </c>
      <c r="R97" s="126">
        <f t="shared" si="63"/>
        <v>0</v>
      </c>
      <c r="S97" s="126">
        <f t="shared" si="64"/>
        <v>0</v>
      </c>
      <c r="T97" s="126">
        <f t="shared" si="65"/>
        <v>0</v>
      </c>
      <c r="U97" s="126">
        <f t="shared" si="66"/>
        <v>0</v>
      </c>
      <c r="V97" s="126">
        <f t="shared" si="67"/>
        <v>0</v>
      </c>
      <c r="W97" s="126">
        <f t="shared" si="68"/>
        <v>0</v>
      </c>
      <c r="X97" s="126">
        <f t="shared" si="69"/>
        <v>0</v>
      </c>
      <c r="Y97" s="126">
        <f t="shared" si="70"/>
        <v>0</v>
      </c>
      <c r="Z97" s="126">
        <f t="shared" si="71"/>
        <v>0</v>
      </c>
      <c r="AA97" s="126">
        <f t="shared" si="72"/>
        <v>0</v>
      </c>
      <c r="AB97" s="126">
        <f t="shared" si="73"/>
        <v>0</v>
      </c>
      <c r="AC97" s="126">
        <f t="shared" si="74"/>
        <v>0</v>
      </c>
      <c r="AD97" s="126">
        <f t="shared" si="75"/>
        <v>0</v>
      </c>
      <c r="AE97" s="126">
        <f t="shared" si="76"/>
        <v>0</v>
      </c>
      <c r="AF97" s="126">
        <f t="shared" si="77"/>
        <v>0</v>
      </c>
      <c r="AG97" s="126">
        <f t="shared" si="78"/>
        <v>0</v>
      </c>
      <c r="AH97" s="126">
        <f t="shared" si="79"/>
        <v>0</v>
      </c>
      <c r="AI97" s="73">
        <f>IF(AI96=0,0,AI96*(1-VLOOKUP((AC$45+$F97-AC$41),$A$66:$D$88,4,FALSE)))</f>
        <v>0</v>
      </c>
      <c r="AJ97" s="73">
        <f>IF(AJ96=0,0,AJ96*(1-VLOOKUP((AD$45+$F97-AD$41),$A$66:$D$88,4,FALSE)))</f>
        <v>0</v>
      </c>
      <c r="AK97" s="73">
        <f>IF(AK96=0,0,AK96*(1-VLOOKUP((AE$45+$F97-AE$41),$A$66:$D$88,4,FALSE)))</f>
        <v>0</v>
      </c>
      <c r="AL97" s="125">
        <f>IF(AF$43=0,0,AF$43*VLOOKUP(AF$52,$A$12:$C$17,2,TRUE))</f>
        <v>0</v>
      </c>
      <c r="AM97" s="73"/>
      <c r="AN97" s="126"/>
      <c r="AO97" s="89"/>
    </row>
    <row r="98" spans="1:41" x14ac:dyDescent="0.2">
      <c r="A98" s="114"/>
      <c r="B98" s="123"/>
      <c r="C98" s="4"/>
      <c r="D98" s="124"/>
      <c r="E98" s="7"/>
      <c r="F98" s="7">
        <f t="shared" si="53"/>
        <v>2045</v>
      </c>
      <c r="G98" s="126">
        <f t="shared" si="51"/>
        <v>0</v>
      </c>
      <c r="H98" s="126">
        <f t="shared" si="52"/>
        <v>0</v>
      </c>
      <c r="I98" s="126">
        <f t="shared" si="54"/>
        <v>0</v>
      </c>
      <c r="J98" s="126">
        <f t="shared" si="55"/>
        <v>0</v>
      </c>
      <c r="K98" s="126">
        <f t="shared" si="56"/>
        <v>0</v>
      </c>
      <c r="L98" s="126">
        <f t="shared" si="57"/>
        <v>0</v>
      </c>
      <c r="M98" s="126">
        <f t="shared" si="58"/>
        <v>0</v>
      </c>
      <c r="N98" s="126">
        <f t="shared" si="59"/>
        <v>0</v>
      </c>
      <c r="O98" s="126">
        <f t="shared" si="60"/>
        <v>0</v>
      </c>
      <c r="P98" s="126">
        <f t="shared" si="61"/>
        <v>0</v>
      </c>
      <c r="Q98" s="126">
        <f t="shared" si="62"/>
        <v>0</v>
      </c>
      <c r="R98" s="126">
        <f t="shared" si="63"/>
        <v>0</v>
      </c>
      <c r="S98" s="126">
        <f t="shared" si="64"/>
        <v>0</v>
      </c>
      <c r="T98" s="126">
        <f t="shared" si="65"/>
        <v>0</v>
      </c>
      <c r="U98" s="126">
        <f t="shared" si="66"/>
        <v>0</v>
      </c>
      <c r="V98" s="126">
        <f t="shared" si="67"/>
        <v>0</v>
      </c>
      <c r="W98" s="126">
        <f t="shared" si="68"/>
        <v>0</v>
      </c>
      <c r="X98" s="126">
        <f t="shared" si="69"/>
        <v>0</v>
      </c>
      <c r="Y98" s="126">
        <f t="shared" si="70"/>
        <v>0</v>
      </c>
      <c r="Z98" s="126">
        <f t="shared" si="71"/>
        <v>0</v>
      </c>
      <c r="AA98" s="126">
        <f t="shared" si="72"/>
        <v>0</v>
      </c>
      <c r="AB98" s="126">
        <f t="shared" si="73"/>
        <v>0</v>
      </c>
      <c r="AC98" s="126">
        <f t="shared" si="74"/>
        <v>0</v>
      </c>
      <c r="AD98" s="126">
        <f t="shared" si="75"/>
        <v>0</v>
      </c>
      <c r="AE98" s="126">
        <f t="shared" si="76"/>
        <v>0</v>
      </c>
      <c r="AF98" s="126">
        <f t="shared" si="77"/>
        <v>0</v>
      </c>
      <c r="AG98" s="126">
        <f t="shared" si="78"/>
        <v>0</v>
      </c>
      <c r="AH98" s="126">
        <f t="shared" si="79"/>
        <v>0</v>
      </c>
      <c r="AI98" s="73">
        <f>IF(AI97=0,0,AI97*(1-VLOOKUP((AC$45+$F98-AC$41),$A$66:$D$88,4,FALSE)))</f>
        <v>0</v>
      </c>
      <c r="AJ98" s="73">
        <f>IF(AJ97=0,0,AJ97*(1-VLOOKUP((AD$45+$F98-AD$41),$A$66:$D$88,4,FALSE)))</f>
        <v>0</v>
      </c>
      <c r="AK98" s="73">
        <f>IF(AK97=0,0,AK97*(1-VLOOKUP((AE$45+$F98-AE$41),$A$66:$D$88,4,FALSE)))</f>
        <v>0</v>
      </c>
      <c r="AL98" s="73">
        <f>IF(AL97=0,0,AL97*(1-VLOOKUP((AF$45+$F98-AF$41),$A$66:$D$88,4,FALSE)))</f>
        <v>0</v>
      </c>
      <c r="AM98" s="125">
        <f>IF(AG$43=0,0,AG$43*VLOOKUP(AG$52,$A$12:$C$17,2,TRUE))</f>
        <v>0</v>
      </c>
      <c r="AN98" s="126"/>
      <c r="AO98" s="89"/>
    </row>
    <row r="99" spans="1:41" x14ac:dyDescent="0.2">
      <c r="A99" s="114"/>
      <c r="B99" s="123"/>
      <c r="C99" s="4"/>
      <c r="D99" s="124"/>
      <c r="E99" s="7"/>
      <c r="F99" s="7">
        <f t="shared" si="53"/>
        <v>2046</v>
      </c>
      <c r="G99" s="126">
        <f t="shared" si="51"/>
        <v>0</v>
      </c>
      <c r="H99" s="126">
        <f t="shared" si="52"/>
        <v>0</v>
      </c>
      <c r="I99" s="126">
        <f t="shared" si="54"/>
        <v>0</v>
      </c>
      <c r="J99" s="126">
        <f t="shared" si="55"/>
        <v>0</v>
      </c>
      <c r="K99" s="126">
        <f t="shared" si="56"/>
        <v>0</v>
      </c>
      <c r="L99" s="126">
        <f t="shared" si="57"/>
        <v>0</v>
      </c>
      <c r="M99" s="126">
        <f t="shared" si="58"/>
        <v>0</v>
      </c>
      <c r="N99" s="126">
        <f t="shared" si="59"/>
        <v>0</v>
      </c>
      <c r="O99" s="126">
        <f t="shared" si="60"/>
        <v>0</v>
      </c>
      <c r="P99" s="126">
        <f t="shared" si="61"/>
        <v>0</v>
      </c>
      <c r="Q99" s="126">
        <f t="shared" si="62"/>
        <v>0</v>
      </c>
      <c r="R99" s="126">
        <f t="shared" si="63"/>
        <v>0</v>
      </c>
      <c r="S99" s="126">
        <f t="shared" si="64"/>
        <v>0</v>
      </c>
      <c r="T99" s="126">
        <f t="shared" si="65"/>
        <v>0</v>
      </c>
      <c r="U99" s="126">
        <f t="shared" si="66"/>
        <v>0</v>
      </c>
      <c r="V99" s="126">
        <f t="shared" si="67"/>
        <v>0</v>
      </c>
      <c r="W99" s="126">
        <f t="shared" si="68"/>
        <v>0</v>
      </c>
      <c r="X99" s="126">
        <f t="shared" si="69"/>
        <v>0</v>
      </c>
      <c r="Y99" s="126">
        <f t="shared" si="70"/>
        <v>0</v>
      </c>
      <c r="Z99" s="126">
        <f t="shared" si="71"/>
        <v>0</v>
      </c>
      <c r="AA99" s="126">
        <f t="shared" si="72"/>
        <v>0</v>
      </c>
      <c r="AB99" s="126">
        <f t="shared" si="73"/>
        <v>0</v>
      </c>
      <c r="AC99" s="126">
        <f t="shared" si="74"/>
        <v>0</v>
      </c>
      <c r="AD99" s="126">
        <f t="shared" si="75"/>
        <v>0</v>
      </c>
      <c r="AE99" s="126">
        <f t="shared" si="76"/>
        <v>0</v>
      </c>
      <c r="AF99" s="126">
        <f t="shared" si="77"/>
        <v>0</v>
      </c>
      <c r="AG99" s="126">
        <f t="shared" si="78"/>
        <v>0</v>
      </c>
      <c r="AH99" s="126">
        <f t="shared" si="79"/>
        <v>0</v>
      </c>
      <c r="AI99" s="73">
        <f>IF(AI98=0,0,AI98*(1-VLOOKUP((AC$45+$F99-AC$41),$A$66:$D$88,4,FALSE)))</f>
        <v>0</v>
      </c>
      <c r="AJ99" s="73">
        <f>IF(AJ98=0,0,AJ98*(1-VLOOKUP((AD$45+$F99-AD$41),$A$66:$D$88,4,FALSE)))</f>
        <v>0</v>
      </c>
      <c r="AK99" s="73">
        <f>IF(AK98=0,0,AK98*(1-VLOOKUP((AE$45+$F99-AE$41),$A$66:$D$88,4,FALSE)))</f>
        <v>0</v>
      </c>
      <c r="AL99" s="73">
        <f>IF(AL98=0,0,AL98*(1-VLOOKUP((AF$45+$F99-AF$41),$A$66:$D$88,4,FALSE)))</f>
        <v>0</v>
      </c>
      <c r="AM99" s="73">
        <f>IF(AM98=0,0,AM98*(1-VLOOKUP((AG$45+$F99-AG$41),$A$66:$D$88,4,FALSE)))</f>
        <v>0</v>
      </c>
      <c r="AN99" s="125">
        <f>IF(AH$43=0,0,AH$43*VLOOKUP(AH$52,$A$12:$C$17,2,TRUE))</f>
        <v>0</v>
      </c>
      <c r="AO99" s="89"/>
    </row>
    <row r="100" spans="1:41" x14ac:dyDescent="0.2">
      <c r="A100" s="114"/>
      <c r="B100" s="123"/>
      <c r="C100" s="4"/>
      <c r="D100" s="124"/>
      <c r="E100" s="7"/>
      <c r="F100" s="7"/>
      <c r="G100" s="7"/>
      <c r="H100" s="7"/>
      <c r="I100" s="7"/>
      <c r="J100" s="7"/>
      <c r="K100" s="7"/>
      <c r="L100" s="7"/>
      <c r="M100" s="7"/>
      <c r="N100" s="7"/>
      <c r="O100" s="7"/>
      <c r="P100" s="7"/>
      <c r="Q100" s="7"/>
      <c r="R100" s="7"/>
      <c r="S100" s="7"/>
      <c r="T100" s="7"/>
      <c r="U100" s="7"/>
      <c r="V100" s="7"/>
      <c r="W100" s="126"/>
      <c r="X100" s="7"/>
      <c r="Y100" s="7"/>
      <c r="Z100" s="7"/>
      <c r="AA100" s="7"/>
      <c r="AB100" s="126"/>
      <c r="AC100" s="7"/>
      <c r="AD100" s="7"/>
      <c r="AE100" s="7"/>
      <c r="AF100" s="7"/>
      <c r="AG100" s="7"/>
      <c r="AH100" s="7"/>
      <c r="AI100" s="2"/>
      <c r="AJ100" s="2"/>
      <c r="AK100" s="2"/>
      <c r="AL100" s="2"/>
      <c r="AM100" s="2"/>
      <c r="AN100" s="7"/>
      <c r="AO100" s="89"/>
    </row>
    <row r="101" spans="1:41" x14ac:dyDescent="0.2">
      <c r="A101" s="114"/>
      <c r="B101" s="123"/>
      <c r="C101" s="4"/>
      <c r="D101" s="124"/>
      <c r="E101" s="7"/>
      <c r="F101" s="7"/>
      <c r="G101" s="7"/>
      <c r="H101" s="7"/>
      <c r="I101" s="7"/>
      <c r="J101" s="7"/>
      <c r="K101" s="7"/>
      <c r="L101" s="7"/>
      <c r="M101" s="7"/>
      <c r="N101" s="7"/>
      <c r="O101" s="7"/>
      <c r="P101" s="7"/>
      <c r="Q101" s="7"/>
      <c r="R101" s="7"/>
      <c r="S101" s="7"/>
      <c r="T101" s="7"/>
      <c r="U101" s="7"/>
      <c r="V101" s="7"/>
      <c r="W101" s="126"/>
      <c r="X101" s="7"/>
      <c r="Y101" s="7"/>
      <c r="Z101" s="7"/>
      <c r="AA101" s="7"/>
      <c r="AB101" s="126"/>
      <c r="AC101" s="7"/>
      <c r="AD101" s="7"/>
      <c r="AE101" s="7"/>
      <c r="AF101" s="7"/>
      <c r="AG101" s="7"/>
      <c r="AH101" s="7"/>
      <c r="AI101" s="2"/>
      <c r="AJ101" s="2"/>
      <c r="AK101" s="2"/>
      <c r="AL101" s="2"/>
      <c r="AM101" s="2"/>
      <c r="AN101" s="7"/>
      <c r="AO101" s="89"/>
    </row>
    <row r="102" spans="1:41" x14ac:dyDescent="0.2">
      <c r="A102" s="114"/>
      <c r="B102" s="7"/>
      <c r="C102" s="7"/>
      <c r="D102" s="7"/>
      <c r="E102" s="7"/>
      <c r="F102" s="122" t="s">
        <v>3</v>
      </c>
      <c r="G102" s="122" t="s">
        <v>8</v>
      </c>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2"/>
      <c r="AJ102" s="2"/>
      <c r="AK102" s="2"/>
      <c r="AL102" s="2"/>
      <c r="AM102" s="2"/>
      <c r="AN102" s="7"/>
      <c r="AO102" s="89"/>
    </row>
    <row r="103" spans="1:41" x14ac:dyDescent="0.2">
      <c r="A103" s="114"/>
      <c r="B103" s="7"/>
      <c r="C103" s="7"/>
      <c r="D103" s="7"/>
      <c r="E103" s="7"/>
      <c r="F103" s="7">
        <f>B41</f>
        <v>2014</v>
      </c>
      <c r="G103" s="126">
        <f t="shared" ref="G103:G135" si="80">IF(G67=0,0,G67*(VLOOKUP($B$10+($F67-$F$67),A$66:D$88,3,FALSE)))</f>
        <v>20.293326055212052</v>
      </c>
      <c r="H103" s="128">
        <f>H67*B$52</f>
        <v>1.7</v>
      </c>
      <c r="I103" s="126"/>
      <c r="J103" s="126"/>
      <c r="K103" s="126"/>
      <c r="L103" s="126"/>
      <c r="M103" s="126"/>
      <c r="N103" s="126"/>
      <c r="O103" s="126"/>
      <c r="P103" s="126"/>
      <c r="Q103" s="126"/>
      <c r="R103" s="126"/>
      <c r="S103" s="126"/>
      <c r="T103" s="126"/>
      <c r="U103" s="126"/>
      <c r="V103" s="126"/>
      <c r="W103" s="126"/>
      <c r="X103" s="7"/>
      <c r="Y103" s="7"/>
      <c r="Z103" s="7"/>
      <c r="AA103" s="7"/>
      <c r="AB103" s="7"/>
      <c r="AC103" s="7"/>
      <c r="AD103" s="7"/>
      <c r="AE103" s="7"/>
      <c r="AF103" s="7"/>
      <c r="AG103" s="7"/>
      <c r="AH103" s="7"/>
      <c r="AI103" s="2"/>
      <c r="AJ103" s="2"/>
      <c r="AK103" s="2"/>
      <c r="AL103" s="2"/>
      <c r="AM103" s="2"/>
      <c r="AN103" s="7"/>
      <c r="AO103" s="89"/>
    </row>
    <row r="104" spans="1:41" x14ac:dyDescent="0.2">
      <c r="A104" s="114"/>
      <c r="B104" s="7"/>
      <c r="C104" s="7"/>
      <c r="D104" s="7"/>
      <c r="E104" s="7"/>
      <c r="F104" s="7">
        <f>F103+1</f>
        <v>2015</v>
      </c>
      <c r="G104" s="126">
        <f t="shared" si="80"/>
        <v>23.458222298442635</v>
      </c>
      <c r="H104" s="126">
        <f>IF(H67=0,0,H67*(VLOOKUP(B$45+($F104-B$41),$A$66:$D$88,3,FALSE)))</f>
        <v>1.1990884653056728</v>
      </c>
      <c r="I104" s="128">
        <f>I68*C$52</f>
        <v>0</v>
      </c>
      <c r="J104" s="126"/>
      <c r="K104" s="126"/>
      <c r="L104" s="126"/>
      <c r="M104" s="126"/>
      <c r="N104" s="126"/>
      <c r="O104" s="126"/>
      <c r="P104" s="126"/>
      <c r="Q104" s="126"/>
      <c r="R104" s="126"/>
      <c r="S104" s="126"/>
      <c r="T104" s="126"/>
      <c r="U104" s="126"/>
      <c r="V104" s="126"/>
      <c r="W104" s="126"/>
      <c r="X104" s="7"/>
      <c r="Y104" s="7"/>
      <c r="Z104" s="7"/>
      <c r="AA104" s="7"/>
      <c r="AB104" s="7"/>
      <c r="AC104" s="7"/>
      <c r="AD104" s="7"/>
      <c r="AE104" s="7"/>
      <c r="AF104" s="7"/>
      <c r="AG104" s="7"/>
      <c r="AH104" s="7"/>
      <c r="AI104" s="2"/>
      <c r="AJ104" s="2"/>
      <c r="AK104" s="2"/>
      <c r="AL104" s="2"/>
      <c r="AM104" s="2"/>
      <c r="AN104" s="7"/>
      <c r="AO104" s="89"/>
    </row>
    <row r="105" spans="1:41" x14ac:dyDescent="0.2">
      <c r="A105" s="114"/>
      <c r="B105" s="7"/>
      <c r="C105" s="7"/>
      <c r="D105" s="7"/>
      <c r="E105" s="3"/>
      <c r="F105" s="7">
        <f t="shared" ref="F105:F135" si="81">F104+1</f>
        <v>2016</v>
      </c>
      <c r="G105" s="126">
        <f t="shared" si="80"/>
        <v>26.263455128403873</v>
      </c>
      <c r="H105" s="126">
        <f t="shared" ref="H105:H135" si="82">IF(H69=0,0,H69*(VLOOKUP(B$45+($F105-B$41),$A$66:$D$88,3,FALSE)))</f>
        <v>1.7755703175443494</v>
      </c>
      <c r="I105" s="126">
        <f t="shared" ref="I105:I135" si="83">IF(I69=0,0,I69*(VLOOKUP(C$45+($F105-C$41),$A$66:$D$88,3,FALSE)))</f>
        <v>0</v>
      </c>
      <c r="J105" s="128">
        <f>J69*D$52</f>
        <v>0</v>
      </c>
      <c r="K105" s="126"/>
      <c r="L105" s="126"/>
      <c r="M105" s="126"/>
      <c r="N105" s="126"/>
      <c r="O105" s="126"/>
      <c r="P105" s="126"/>
      <c r="Q105" s="126"/>
      <c r="R105" s="126"/>
      <c r="S105" s="126"/>
      <c r="T105" s="126"/>
      <c r="U105" s="126"/>
      <c r="V105" s="126"/>
      <c r="W105" s="126"/>
      <c r="X105" s="7"/>
      <c r="Y105" s="7"/>
      <c r="Z105" s="7"/>
      <c r="AA105" s="7"/>
      <c r="AB105" s="7"/>
      <c r="AC105" s="7"/>
      <c r="AD105" s="7"/>
      <c r="AE105" s="7"/>
      <c r="AF105" s="7"/>
      <c r="AG105" s="7"/>
      <c r="AH105" s="7"/>
      <c r="AI105" s="2"/>
      <c r="AJ105" s="2"/>
      <c r="AK105" s="2"/>
      <c r="AL105" s="2"/>
      <c r="AM105" s="2"/>
      <c r="AN105" s="7"/>
      <c r="AO105" s="89"/>
    </row>
    <row r="106" spans="1:41" x14ac:dyDescent="0.2">
      <c r="A106" s="114"/>
      <c r="B106" s="7"/>
      <c r="C106" s="7"/>
      <c r="D106" s="7"/>
      <c r="E106" s="7"/>
      <c r="F106" s="7">
        <f t="shared" si="81"/>
        <v>2017</v>
      </c>
      <c r="G106" s="126">
        <f t="shared" si="80"/>
        <v>28.684093925764387</v>
      </c>
      <c r="H106" s="126">
        <f t="shared" si="82"/>
        <v>2.455847161970889</v>
      </c>
      <c r="I106" s="126">
        <f t="shared" si="83"/>
        <v>0</v>
      </c>
      <c r="J106" s="126">
        <f t="shared" ref="J106:J135" si="84">IF(J70=0,0,J70*(VLOOKUP(D$45+($F106-D$41),$A$66:$D$88,3,FALSE)))</f>
        <v>0</v>
      </c>
      <c r="K106" s="128">
        <f>K70*E$52</f>
        <v>0</v>
      </c>
      <c r="L106" s="126"/>
      <c r="M106" s="126"/>
      <c r="N106" s="126"/>
      <c r="O106" s="126"/>
      <c r="P106" s="126"/>
      <c r="Q106" s="126"/>
      <c r="R106" s="126"/>
      <c r="S106" s="126"/>
      <c r="T106" s="126"/>
      <c r="U106" s="126"/>
      <c r="V106" s="126"/>
      <c r="W106" s="126"/>
      <c r="X106" s="7"/>
      <c r="Y106" s="7"/>
      <c r="Z106" s="7"/>
      <c r="AA106" s="7"/>
      <c r="AB106" s="7"/>
      <c r="AC106" s="7"/>
      <c r="AD106" s="7"/>
      <c r="AE106" s="7"/>
      <c r="AF106" s="7"/>
      <c r="AG106" s="7"/>
      <c r="AH106" s="7"/>
      <c r="AI106" s="2"/>
      <c r="AJ106" s="2"/>
      <c r="AK106" s="2"/>
      <c r="AL106" s="2"/>
      <c r="AM106" s="2"/>
      <c r="AN106" s="7"/>
      <c r="AO106" s="89"/>
    </row>
    <row r="107" spans="1:41" x14ac:dyDescent="0.2">
      <c r="A107" s="114"/>
      <c r="B107" s="7"/>
      <c r="C107" s="7"/>
      <c r="D107" s="7"/>
      <c r="E107" s="7"/>
      <c r="F107" s="7">
        <f t="shared" si="81"/>
        <v>2018</v>
      </c>
      <c r="G107" s="126">
        <f t="shared" si="80"/>
        <v>30.721536180976642</v>
      </c>
      <c r="H107" s="126">
        <f t="shared" si="82"/>
        <v>3.1347525480953906</v>
      </c>
      <c r="I107" s="126">
        <f t="shared" si="83"/>
        <v>0</v>
      </c>
      <c r="J107" s="126">
        <f t="shared" si="84"/>
        <v>0</v>
      </c>
      <c r="K107" s="126">
        <f t="shared" ref="K107:K135" si="85">IF(K71=0,0,K71*(VLOOKUP(E$45+($F107-E$41),$A$66:$D$88,3,FALSE)))</f>
        <v>0</v>
      </c>
      <c r="L107" s="128">
        <f>L71*F$52</f>
        <v>0</v>
      </c>
      <c r="M107" s="126"/>
      <c r="N107" s="126"/>
      <c r="O107" s="126"/>
      <c r="P107" s="126"/>
      <c r="Q107" s="126"/>
      <c r="R107" s="126"/>
      <c r="S107" s="126"/>
      <c r="T107" s="126"/>
      <c r="U107" s="126"/>
      <c r="V107" s="126"/>
      <c r="W107" s="126"/>
      <c r="X107" s="7"/>
      <c r="Y107" s="7"/>
      <c r="Z107" s="7"/>
      <c r="AA107" s="7"/>
      <c r="AB107" s="7"/>
      <c r="AC107" s="7"/>
      <c r="AD107" s="7"/>
      <c r="AE107" s="7"/>
      <c r="AF107" s="7"/>
      <c r="AG107" s="7"/>
      <c r="AH107" s="7"/>
      <c r="AI107" s="2"/>
      <c r="AJ107" s="2"/>
      <c r="AK107" s="2"/>
      <c r="AL107" s="2"/>
      <c r="AM107" s="2"/>
      <c r="AN107" s="7"/>
      <c r="AO107" s="89"/>
    </row>
    <row r="108" spans="1:41" x14ac:dyDescent="0.2">
      <c r="A108" s="114"/>
      <c r="B108" s="7"/>
      <c r="C108" s="7"/>
      <c r="D108" s="7"/>
      <c r="E108" s="7"/>
      <c r="F108" s="7">
        <f t="shared" si="81"/>
        <v>2019</v>
      </c>
      <c r="G108" s="126">
        <f t="shared" si="80"/>
        <v>32.394248807700784</v>
      </c>
      <c r="H108" s="126">
        <f t="shared" si="82"/>
        <v>3.7794914051019264</v>
      </c>
      <c r="I108" s="126">
        <f t="shared" si="83"/>
        <v>0</v>
      </c>
      <c r="J108" s="126">
        <f t="shared" si="84"/>
        <v>0</v>
      </c>
      <c r="K108" s="126">
        <f t="shared" si="85"/>
        <v>0</v>
      </c>
      <c r="L108" s="126">
        <f t="shared" ref="L108:L135" si="86">IF(L72=0,0,L72*(VLOOKUP(F$45+($F108-F$41),$A$66:$D$88,3,FALSE)))</f>
        <v>0</v>
      </c>
      <c r="M108" s="128">
        <f>M72*G$52</f>
        <v>0</v>
      </c>
      <c r="N108" s="126"/>
      <c r="O108" s="126"/>
      <c r="P108" s="126"/>
      <c r="Q108" s="126"/>
      <c r="R108" s="126"/>
      <c r="S108" s="126"/>
      <c r="T108" s="126"/>
      <c r="U108" s="126"/>
      <c r="V108" s="126"/>
      <c r="W108" s="126"/>
      <c r="X108" s="7"/>
      <c r="Y108" s="7"/>
      <c r="Z108" s="7"/>
      <c r="AA108" s="7"/>
      <c r="AB108" s="7"/>
      <c r="AC108" s="7"/>
      <c r="AD108" s="7"/>
      <c r="AE108" s="7"/>
      <c r="AF108" s="7"/>
      <c r="AG108" s="7"/>
      <c r="AH108" s="7"/>
      <c r="AI108" s="2"/>
      <c r="AJ108" s="2"/>
      <c r="AK108" s="2"/>
      <c r="AL108" s="2"/>
      <c r="AM108" s="2"/>
      <c r="AN108" s="7"/>
      <c r="AO108" s="89"/>
    </row>
    <row r="109" spans="1:41" x14ac:dyDescent="0.2">
      <c r="A109" s="114"/>
      <c r="B109" s="7"/>
      <c r="C109" s="7"/>
      <c r="D109" s="7"/>
      <c r="E109" s="7"/>
      <c r="F109" s="7">
        <f t="shared" si="81"/>
        <v>2020</v>
      </c>
      <c r="G109" s="126">
        <f t="shared" si="80"/>
        <v>33.730771669408867</v>
      </c>
      <c r="H109" s="126">
        <f t="shared" si="82"/>
        <v>4.3689314070407494</v>
      </c>
      <c r="I109" s="126">
        <f t="shared" si="83"/>
        <v>0</v>
      </c>
      <c r="J109" s="126">
        <f t="shared" si="84"/>
        <v>0</v>
      </c>
      <c r="K109" s="126">
        <f t="shared" si="85"/>
        <v>0</v>
      </c>
      <c r="L109" s="126">
        <f t="shared" si="86"/>
        <v>0</v>
      </c>
      <c r="M109" s="126">
        <f t="shared" ref="M109:M135" si="87">IF(M73=0,0,M73*(VLOOKUP(G$45+($F109-G$41),$A$66:$D$88,3,FALSE)))</f>
        <v>0</v>
      </c>
      <c r="N109" s="128">
        <f>N73*H$52</f>
        <v>0</v>
      </c>
      <c r="O109" s="126"/>
      <c r="P109" s="126"/>
      <c r="Q109" s="126"/>
      <c r="R109" s="126"/>
      <c r="S109" s="126"/>
      <c r="T109" s="126"/>
      <c r="U109" s="126"/>
      <c r="V109" s="126"/>
      <c r="W109" s="126"/>
      <c r="X109" s="7"/>
      <c r="Y109" s="7"/>
      <c r="Z109" s="7"/>
      <c r="AA109" s="7"/>
      <c r="AB109" s="7"/>
      <c r="AC109" s="7"/>
      <c r="AD109" s="7"/>
      <c r="AE109" s="7"/>
      <c r="AF109" s="7"/>
      <c r="AG109" s="7"/>
      <c r="AH109" s="7"/>
      <c r="AI109" s="2"/>
      <c r="AJ109" s="2"/>
      <c r="AK109" s="2"/>
      <c r="AL109" s="2"/>
      <c r="AM109" s="2"/>
      <c r="AN109" s="7"/>
      <c r="AO109" s="89"/>
    </row>
    <row r="110" spans="1:41" x14ac:dyDescent="0.2">
      <c r="A110" s="114"/>
      <c r="B110" s="7"/>
      <c r="C110" s="7"/>
      <c r="D110" s="7"/>
      <c r="E110" s="7"/>
      <c r="F110" s="7">
        <f t="shared" si="81"/>
        <v>2021</v>
      </c>
      <c r="G110" s="126">
        <f t="shared" si="80"/>
        <v>34.764690937632132</v>
      </c>
      <c r="H110" s="126">
        <f t="shared" si="82"/>
        <v>4.8913865896610069</v>
      </c>
      <c r="I110" s="126">
        <f t="shared" si="83"/>
        <v>0</v>
      </c>
      <c r="J110" s="126">
        <f t="shared" si="84"/>
        <v>0</v>
      </c>
      <c r="K110" s="126">
        <f t="shared" si="85"/>
        <v>0</v>
      </c>
      <c r="L110" s="126">
        <f t="shared" si="86"/>
        <v>0</v>
      </c>
      <c r="M110" s="126">
        <f t="shared" si="87"/>
        <v>0</v>
      </c>
      <c r="N110" s="126">
        <f t="shared" ref="N110:N135" si="88">IF(N74=0,0,N74*(VLOOKUP(H$45+($F110-H$41),$A$66:$D$88,3,FALSE)))</f>
        <v>0</v>
      </c>
      <c r="O110" s="128">
        <f>O74*I$52</f>
        <v>0</v>
      </c>
      <c r="P110" s="126"/>
      <c r="Q110" s="126"/>
      <c r="R110" s="126"/>
      <c r="S110" s="126"/>
      <c r="T110" s="126"/>
      <c r="U110" s="126"/>
      <c r="V110" s="126"/>
      <c r="W110" s="126"/>
      <c r="X110" s="7"/>
      <c r="Y110" s="7"/>
      <c r="Z110" s="7"/>
      <c r="AA110" s="7"/>
      <c r="AB110" s="7"/>
      <c r="AC110" s="7"/>
      <c r="AD110" s="7"/>
      <c r="AE110" s="7"/>
      <c r="AF110" s="7"/>
      <c r="AG110" s="7"/>
      <c r="AH110" s="7"/>
      <c r="AI110" s="2"/>
      <c r="AJ110" s="2"/>
      <c r="AK110" s="2"/>
      <c r="AL110" s="2"/>
      <c r="AM110" s="2"/>
      <c r="AN110" s="7"/>
      <c r="AO110" s="89"/>
    </row>
    <row r="111" spans="1:41" x14ac:dyDescent="0.2">
      <c r="A111" s="114"/>
      <c r="B111" s="7"/>
      <c r="C111" s="7"/>
      <c r="D111" s="7"/>
      <c r="E111" s="7"/>
      <c r="F111" s="7">
        <f t="shared" si="81"/>
        <v>2022</v>
      </c>
      <c r="G111" s="126">
        <f t="shared" si="80"/>
        <v>35.531192895724338</v>
      </c>
      <c r="H111" s="126">
        <f t="shared" si="82"/>
        <v>5.3422137978076281</v>
      </c>
      <c r="I111" s="126">
        <f t="shared" si="83"/>
        <v>0</v>
      </c>
      <c r="J111" s="126">
        <f t="shared" si="84"/>
        <v>0</v>
      </c>
      <c r="K111" s="126">
        <f t="shared" si="85"/>
        <v>0</v>
      </c>
      <c r="L111" s="126">
        <f t="shared" si="86"/>
        <v>0</v>
      </c>
      <c r="M111" s="126">
        <f t="shared" si="87"/>
        <v>0</v>
      </c>
      <c r="N111" s="126">
        <f t="shared" si="88"/>
        <v>0</v>
      </c>
      <c r="O111" s="126">
        <f t="shared" ref="O111:O135" si="89">IF(O75=0,0,O75*(VLOOKUP(I$45+($F111-I$41),$A$66:$D$88,3,FALSE)))</f>
        <v>0</v>
      </c>
      <c r="P111" s="128">
        <f>P75*J$52</f>
        <v>0</v>
      </c>
      <c r="Q111" s="126"/>
      <c r="R111" s="126"/>
      <c r="S111" s="126"/>
      <c r="T111" s="126"/>
      <c r="U111" s="126"/>
      <c r="V111" s="126"/>
      <c r="W111" s="126"/>
      <c r="X111" s="7"/>
      <c r="Y111" s="7"/>
      <c r="Z111" s="7"/>
      <c r="AA111" s="7"/>
      <c r="AB111" s="7"/>
      <c r="AC111" s="7"/>
      <c r="AD111" s="7"/>
      <c r="AE111" s="7"/>
      <c r="AF111" s="7"/>
      <c r="AG111" s="7"/>
      <c r="AH111" s="7"/>
      <c r="AI111" s="2"/>
      <c r="AJ111" s="2"/>
      <c r="AK111" s="2"/>
      <c r="AL111" s="2"/>
      <c r="AM111" s="2"/>
      <c r="AN111" s="7"/>
      <c r="AO111" s="89"/>
    </row>
    <row r="112" spans="1:41" x14ac:dyDescent="0.2">
      <c r="A112" s="114"/>
      <c r="B112" s="7"/>
      <c r="C112" s="7"/>
      <c r="D112" s="7"/>
      <c r="E112" s="7"/>
      <c r="F112" s="7">
        <f t="shared" si="81"/>
        <v>2023</v>
      </c>
      <c r="G112" s="126">
        <f t="shared" si="80"/>
        <v>33.120752661547336</v>
      </c>
      <c r="H112" s="126">
        <f t="shared" si="82"/>
        <v>5.7216733043969112</v>
      </c>
      <c r="I112" s="126">
        <f t="shared" si="83"/>
        <v>0</v>
      </c>
      <c r="J112" s="126">
        <f t="shared" si="84"/>
        <v>0</v>
      </c>
      <c r="K112" s="126">
        <f t="shared" si="85"/>
        <v>0</v>
      </c>
      <c r="L112" s="126">
        <f t="shared" si="86"/>
        <v>0</v>
      </c>
      <c r="M112" s="126">
        <f t="shared" si="87"/>
        <v>0</v>
      </c>
      <c r="N112" s="126">
        <f t="shared" si="88"/>
        <v>0</v>
      </c>
      <c r="O112" s="126">
        <f t="shared" si="89"/>
        <v>0</v>
      </c>
      <c r="P112" s="126">
        <f t="shared" ref="P112:P135" si="90">IF(P76=0,0,P76*(VLOOKUP(J$45+($F112-J$41),$A$66:$D$88,3,FALSE)))</f>
        <v>0</v>
      </c>
      <c r="Q112" s="128">
        <f>Q76*K$52</f>
        <v>0</v>
      </c>
      <c r="R112" s="126"/>
      <c r="S112" s="126"/>
      <c r="T112" s="126"/>
      <c r="U112" s="126"/>
      <c r="V112" s="126"/>
      <c r="W112" s="126"/>
      <c r="X112" s="7"/>
      <c r="Y112" s="7"/>
      <c r="Z112" s="7"/>
      <c r="AA112" s="7"/>
      <c r="AB112" s="7"/>
      <c r="AC112" s="7"/>
      <c r="AD112" s="7"/>
      <c r="AE112" s="7"/>
      <c r="AF112" s="7"/>
      <c r="AG112" s="7"/>
      <c r="AH112" s="7"/>
      <c r="AI112" s="2"/>
      <c r="AJ112" s="2"/>
      <c r="AK112" s="2"/>
      <c r="AL112" s="2"/>
      <c r="AM112" s="2"/>
      <c r="AN112" s="7"/>
      <c r="AO112" s="89"/>
    </row>
    <row r="113" spans="1:41" x14ac:dyDescent="0.2">
      <c r="A113" s="114"/>
      <c r="B113" s="7"/>
      <c r="C113" s="7"/>
      <c r="D113" s="7"/>
      <c r="E113" s="7"/>
      <c r="F113" s="7">
        <f t="shared" si="81"/>
        <v>2024</v>
      </c>
      <c r="G113" s="126">
        <f t="shared" si="80"/>
        <v>23.876305781358266</v>
      </c>
      <c r="H113" s="126">
        <f t="shared" si="82"/>
        <v>6.0332044441770094</v>
      </c>
      <c r="I113" s="126">
        <f t="shared" si="83"/>
        <v>0</v>
      </c>
      <c r="J113" s="126">
        <f t="shared" si="84"/>
        <v>0</v>
      </c>
      <c r="K113" s="126">
        <f t="shared" si="85"/>
        <v>0</v>
      </c>
      <c r="L113" s="126">
        <f t="shared" si="86"/>
        <v>0</v>
      </c>
      <c r="M113" s="126">
        <f t="shared" si="87"/>
        <v>0</v>
      </c>
      <c r="N113" s="126">
        <f t="shared" si="88"/>
        <v>0</v>
      </c>
      <c r="O113" s="126">
        <f t="shared" si="89"/>
        <v>0</v>
      </c>
      <c r="P113" s="126">
        <f t="shared" si="90"/>
        <v>0</v>
      </c>
      <c r="Q113" s="126">
        <f t="shared" ref="Q113:Q135" si="91">IF(Q77=0,0,Q77*(VLOOKUP(K$45+($F113-K$41),$A$66:$D$88,3,FALSE)))</f>
        <v>0</v>
      </c>
      <c r="R113" s="128">
        <f>R77*L$52</f>
        <v>0</v>
      </c>
      <c r="S113" s="126"/>
      <c r="T113" s="126"/>
      <c r="U113" s="126"/>
      <c r="V113" s="126"/>
      <c r="W113" s="126"/>
      <c r="X113" s="7"/>
      <c r="Y113" s="7"/>
      <c r="Z113" s="7"/>
      <c r="AA113" s="7"/>
      <c r="AB113" s="7"/>
      <c r="AC113" s="7"/>
      <c r="AD113" s="7"/>
      <c r="AE113" s="7"/>
      <c r="AF113" s="7"/>
      <c r="AG113" s="7"/>
      <c r="AH113" s="7"/>
      <c r="AI113" s="2"/>
      <c r="AJ113" s="2"/>
      <c r="AK113" s="2"/>
      <c r="AL113" s="2"/>
      <c r="AM113" s="2"/>
      <c r="AN113" s="7"/>
      <c r="AO113" s="89"/>
    </row>
    <row r="114" spans="1:41" x14ac:dyDescent="0.2">
      <c r="A114" s="114"/>
      <c r="B114" s="7"/>
      <c r="C114" s="7"/>
      <c r="D114" s="7"/>
      <c r="E114" s="7"/>
      <c r="F114" s="7">
        <f t="shared" si="81"/>
        <v>2025</v>
      </c>
      <c r="G114" s="126">
        <f t="shared" si="80"/>
        <v>12.23624419840448</v>
      </c>
      <c r="H114" s="126">
        <f t="shared" si="82"/>
        <v>6.2821225690228157</v>
      </c>
      <c r="I114" s="126">
        <f t="shared" si="83"/>
        <v>0</v>
      </c>
      <c r="J114" s="126">
        <f t="shared" si="84"/>
        <v>0</v>
      </c>
      <c r="K114" s="126">
        <f t="shared" si="85"/>
        <v>0</v>
      </c>
      <c r="L114" s="126">
        <f t="shared" si="86"/>
        <v>0</v>
      </c>
      <c r="M114" s="126">
        <f t="shared" si="87"/>
        <v>0</v>
      </c>
      <c r="N114" s="126">
        <f t="shared" si="88"/>
        <v>0</v>
      </c>
      <c r="O114" s="126">
        <f t="shared" si="89"/>
        <v>0</v>
      </c>
      <c r="P114" s="126">
        <f t="shared" si="90"/>
        <v>0</v>
      </c>
      <c r="Q114" s="126">
        <f t="shared" si="91"/>
        <v>0</v>
      </c>
      <c r="R114" s="126">
        <f t="shared" ref="R114:R135" si="92">IF(R78=0,0,R78*(VLOOKUP(L$45+($F114-L$41),$A$66:$D$88,3,FALSE)))</f>
        <v>0</v>
      </c>
      <c r="S114" s="128">
        <f>S78*M$52</f>
        <v>0</v>
      </c>
      <c r="T114" s="126"/>
      <c r="U114" s="126"/>
      <c r="V114" s="126"/>
      <c r="W114" s="126"/>
      <c r="X114" s="7"/>
      <c r="Y114" s="7"/>
      <c r="Z114" s="7"/>
      <c r="AA114" s="7"/>
      <c r="AB114" s="7"/>
      <c r="AC114" s="7"/>
      <c r="AD114" s="7"/>
      <c r="AE114" s="7"/>
      <c r="AF114" s="7"/>
      <c r="AG114" s="7"/>
      <c r="AH114" s="7"/>
      <c r="AI114" s="2"/>
      <c r="AJ114" s="2"/>
      <c r="AK114" s="2"/>
      <c r="AL114" s="2"/>
      <c r="AM114" s="2"/>
      <c r="AN114" s="7"/>
      <c r="AO114" s="89"/>
    </row>
    <row r="115" spans="1:41" x14ac:dyDescent="0.2">
      <c r="A115" s="114"/>
      <c r="B115" s="7"/>
      <c r="C115" s="7"/>
      <c r="D115" s="7"/>
      <c r="E115" s="7"/>
      <c r="F115" s="7">
        <f t="shared" si="81"/>
        <v>2026</v>
      </c>
      <c r="G115" s="126">
        <f t="shared" si="80"/>
        <v>0</v>
      </c>
      <c r="H115" s="126">
        <f t="shared" si="82"/>
        <v>6.4746828707292714</v>
      </c>
      <c r="I115" s="126">
        <f t="shared" si="83"/>
        <v>0</v>
      </c>
      <c r="J115" s="126">
        <f t="shared" si="84"/>
        <v>0</v>
      </c>
      <c r="K115" s="126">
        <f t="shared" si="85"/>
        <v>0</v>
      </c>
      <c r="L115" s="126">
        <f t="shared" si="86"/>
        <v>0</v>
      </c>
      <c r="M115" s="126">
        <f t="shared" si="87"/>
        <v>0</v>
      </c>
      <c r="N115" s="126">
        <f t="shared" si="88"/>
        <v>0</v>
      </c>
      <c r="O115" s="126">
        <f t="shared" si="89"/>
        <v>0</v>
      </c>
      <c r="P115" s="126">
        <f t="shared" si="90"/>
        <v>0</v>
      </c>
      <c r="Q115" s="126">
        <f t="shared" si="91"/>
        <v>0</v>
      </c>
      <c r="R115" s="126">
        <f t="shared" si="92"/>
        <v>0</v>
      </c>
      <c r="S115" s="126">
        <f t="shared" ref="S115:S135" si="93">IF(S79=0,0,S79*(VLOOKUP(M$45+($F115-M$41),$A$66:$D$88,3,FALSE)))</f>
        <v>0</v>
      </c>
      <c r="T115" s="128">
        <f>T79*N$52</f>
        <v>0</v>
      </c>
      <c r="U115" s="126"/>
      <c r="V115" s="126"/>
      <c r="W115" s="126"/>
      <c r="X115" s="7"/>
      <c r="Y115" s="7"/>
      <c r="Z115" s="7"/>
      <c r="AA115" s="7"/>
      <c r="AB115" s="7"/>
      <c r="AC115" s="7"/>
      <c r="AD115" s="7"/>
      <c r="AE115" s="7"/>
      <c r="AF115" s="7"/>
      <c r="AG115" s="7"/>
      <c r="AH115" s="7"/>
      <c r="AI115" s="2"/>
      <c r="AJ115" s="2"/>
      <c r="AK115" s="2"/>
      <c r="AL115" s="2"/>
      <c r="AM115" s="2"/>
      <c r="AN115" s="7"/>
      <c r="AO115" s="89"/>
    </row>
    <row r="116" spans="1:41" x14ac:dyDescent="0.2">
      <c r="A116" s="114"/>
      <c r="B116" s="7"/>
      <c r="C116" s="7"/>
      <c r="D116" s="7"/>
      <c r="E116" s="7"/>
      <c r="F116" s="7">
        <f t="shared" si="81"/>
        <v>2027</v>
      </c>
      <c r="G116" s="126">
        <f t="shared" si="80"/>
        <v>0</v>
      </c>
      <c r="H116" s="126">
        <f t="shared" si="82"/>
        <v>6.6174385508342208</v>
      </c>
      <c r="I116" s="126">
        <f t="shared" si="83"/>
        <v>0</v>
      </c>
      <c r="J116" s="126">
        <f t="shared" si="84"/>
        <v>0</v>
      </c>
      <c r="K116" s="126">
        <f t="shared" si="85"/>
        <v>0</v>
      </c>
      <c r="L116" s="126">
        <f t="shared" si="86"/>
        <v>0</v>
      </c>
      <c r="M116" s="126">
        <f t="shared" si="87"/>
        <v>0</v>
      </c>
      <c r="N116" s="126">
        <f t="shared" si="88"/>
        <v>0</v>
      </c>
      <c r="O116" s="126">
        <f t="shared" si="89"/>
        <v>0</v>
      </c>
      <c r="P116" s="126">
        <f t="shared" si="90"/>
        <v>0</v>
      </c>
      <c r="Q116" s="126">
        <f t="shared" si="91"/>
        <v>0</v>
      </c>
      <c r="R116" s="126">
        <f t="shared" si="92"/>
        <v>0</v>
      </c>
      <c r="S116" s="126">
        <f t="shared" si="93"/>
        <v>0</v>
      </c>
      <c r="T116" s="126">
        <f t="shared" ref="T116:T135" si="94">IF(T80=0,0,T80*(VLOOKUP(N$45+($F116-N$41),$A$66:$D$88,3,FALSE)))</f>
        <v>0</v>
      </c>
      <c r="U116" s="128">
        <f>U80*O$52</f>
        <v>0</v>
      </c>
      <c r="V116" s="126"/>
      <c r="W116" s="126"/>
      <c r="X116" s="7"/>
      <c r="Y116" s="7"/>
      <c r="Z116" s="7"/>
      <c r="AA116" s="7"/>
      <c r="AB116" s="7"/>
      <c r="AC116" s="7"/>
      <c r="AD116" s="7"/>
      <c r="AE116" s="7"/>
      <c r="AF116" s="7"/>
      <c r="AG116" s="7"/>
      <c r="AH116" s="7"/>
      <c r="AI116" s="2"/>
      <c r="AJ116" s="2"/>
      <c r="AK116" s="2"/>
      <c r="AL116" s="2"/>
      <c r="AM116" s="2"/>
      <c r="AN116" s="7"/>
      <c r="AO116" s="89"/>
    </row>
    <row r="117" spans="1:41" x14ac:dyDescent="0.2">
      <c r="A117" s="114"/>
      <c r="B117" s="7"/>
      <c r="C117" s="7"/>
      <c r="D117" s="7"/>
      <c r="E117" s="7"/>
      <c r="F117" s="7">
        <f t="shared" si="81"/>
        <v>2028</v>
      </c>
      <c r="G117" s="126">
        <f t="shared" si="80"/>
        <v>0</v>
      </c>
      <c r="H117" s="126">
        <f t="shared" si="82"/>
        <v>6.1685107544346742</v>
      </c>
      <c r="I117" s="126">
        <f t="shared" si="83"/>
        <v>0</v>
      </c>
      <c r="J117" s="126">
        <f t="shared" si="84"/>
        <v>0</v>
      </c>
      <c r="K117" s="126">
        <f t="shared" si="85"/>
        <v>0</v>
      </c>
      <c r="L117" s="126">
        <f t="shared" si="86"/>
        <v>0</v>
      </c>
      <c r="M117" s="126">
        <f t="shared" si="87"/>
        <v>0</v>
      </c>
      <c r="N117" s="126">
        <f t="shared" si="88"/>
        <v>0</v>
      </c>
      <c r="O117" s="126">
        <f t="shared" si="89"/>
        <v>0</v>
      </c>
      <c r="P117" s="126">
        <f t="shared" si="90"/>
        <v>0</v>
      </c>
      <c r="Q117" s="126">
        <f t="shared" si="91"/>
        <v>0</v>
      </c>
      <c r="R117" s="126">
        <f t="shared" si="92"/>
        <v>0</v>
      </c>
      <c r="S117" s="126">
        <f t="shared" si="93"/>
        <v>0</v>
      </c>
      <c r="T117" s="126">
        <f t="shared" si="94"/>
        <v>0</v>
      </c>
      <c r="U117" s="126">
        <f t="shared" ref="U117:U135" si="95">IF(U81=0,0,U81*(VLOOKUP(O$45+($F117-O$41),$A$66:$D$88,3,FALSE)))</f>
        <v>0</v>
      </c>
      <c r="V117" s="128">
        <f>V81*P$52</f>
        <v>0</v>
      </c>
      <c r="W117" s="126"/>
      <c r="X117" s="7"/>
      <c r="Y117" s="7"/>
      <c r="Z117" s="7"/>
      <c r="AA117" s="7"/>
      <c r="AB117" s="7"/>
      <c r="AC117" s="7"/>
      <c r="AD117" s="7"/>
      <c r="AE117" s="7"/>
      <c r="AF117" s="7"/>
      <c r="AG117" s="7"/>
      <c r="AH117" s="7"/>
      <c r="AI117" s="2"/>
      <c r="AJ117" s="2"/>
      <c r="AK117" s="2"/>
      <c r="AL117" s="2"/>
      <c r="AM117" s="2"/>
      <c r="AN117" s="7"/>
      <c r="AO117" s="89"/>
    </row>
    <row r="118" spans="1:41" x14ac:dyDescent="0.2">
      <c r="A118" s="114"/>
      <c r="B118" s="7"/>
      <c r="C118" s="7"/>
      <c r="D118" s="7"/>
      <c r="E118" s="7"/>
      <c r="F118" s="7">
        <f t="shared" si="81"/>
        <v>2029</v>
      </c>
      <c r="G118" s="126">
        <f t="shared" si="80"/>
        <v>0</v>
      </c>
      <c r="H118" s="126">
        <f t="shared" si="82"/>
        <v>4.4467965596527765</v>
      </c>
      <c r="I118" s="126">
        <f t="shared" si="83"/>
        <v>0</v>
      </c>
      <c r="J118" s="126">
        <f t="shared" si="84"/>
        <v>0</v>
      </c>
      <c r="K118" s="126">
        <f t="shared" si="85"/>
        <v>0</v>
      </c>
      <c r="L118" s="126">
        <f t="shared" si="86"/>
        <v>0</v>
      </c>
      <c r="M118" s="126">
        <f t="shared" si="87"/>
        <v>0</v>
      </c>
      <c r="N118" s="126">
        <f t="shared" si="88"/>
        <v>0</v>
      </c>
      <c r="O118" s="126">
        <f t="shared" si="89"/>
        <v>0</v>
      </c>
      <c r="P118" s="126">
        <f t="shared" si="90"/>
        <v>0</v>
      </c>
      <c r="Q118" s="126">
        <f t="shared" si="91"/>
        <v>0</v>
      </c>
      <c r="R118" s="126">
        <f t="shared" si="92"/>
        <v>0</v>
      </c>
      <c r="S118" s="126">
        <f t="shared" si="93"/>
        <v>0</v>
      </c>
      <c r="T118" s="126">
        <f t="shared" si="94"/>
        <v>0</v>
      </c>
      <c r="U118" s="126">
        <f t="shared" si="95"/>
        <v>0</v>
      </c>
      <c r="V118" s="126">
        <f t="shared" ref="V118:V135" si="96">IF(V82=0,0,V82*(VLOOKUP(P$45+($F118-P$41),$A$66:$D$88,3,FALSE)))</f>
        <v>0</v>
      </c>
      <c r="W118" s="128">
        <f>W82*Q$52</f>
        <v>0</v>
      </c>
      <c r="X118" s="7"/>
      <c r="Y118" s="7"/>
      <c r="Z118" s="7"/>
      <c r="AA118" s="7"/>
      <c r="AB118" s="7"/>
      <c r="AC118" s="7"/>
      <c r="AD118" s="7"/>
      <c r="AE118" s="7"/>
      <c r="AF118" s="7"/>
      <c r="AG118" s="7"/>
      <c r="AH118" s="7"/>
      <c r="AI118" s="2"/>
      <c r="AJ118" s="2"/>
      <c r="AK118" s="2"/>
      <c r="AL118" s="2"/>
      <c r="AM118" s="2"/>
      <c r="AN118" s="7"/>
      <c r="AO118" s="89"/>
    </row>
    <row r="119" spans="1:41" x14ac:dyDescent="0.2">
      <c r="A119" s="114"/>
      <c r="B119" s="7"/>
      <c r="C119" s="7"/>
      <c r="D119" s="7"/>
      <c r="E119" s="7"/>
      <c r="F119" s="7">
        <f t="shared" si="81"/>
        <v>2030</v>
      </c>
      <c r="G119" s="126">
        <f t="shared" si="80"/>
        <v>0</v>
      </c>
      <c r="H119" s="126">
        <f t="shared" si="82"/>
        <v>2.2789157209998216</v>
      </c>
      <c r="I119" s="126">
        <f t="shared" si="83"/>
        <v>0</v>
      </c>
      <c r="J119" s="126">
        <f t="shared" si="84"/>
        <v>0</v>
      </c>
      <c r="K119" s="126">
        <f t="shared" si="85"/>
        <v>0</v>
      </c>
      <c r="L119" s="126">
        <f t="shared" si="86"/>
        <v>0</v>
      </c>
      <c r="M119" s="126">
        <f t="shared" si="87"/>
        <v>0</v>
      </c>
      <c r="N119" s="126">
        <f t="shared" si="88"/>
        <v>0</v>
      </c>
      <c r="O119" s="126">
        <f t="shared" si="89"/>
        <v>0</v>
      </c>
      <c r="P119" s="126">
        <f t="shared" si="90"/>
        <v>0</v>
      </c>
      <c r="Q119" s="126">
        <f t="shared" si="91"/>
        <v>0</v>
      </c>
      <c r="R119" s="126">
        <f t="shared" si="92"/>
        <v>0</v>
      </c>
      <c r="S119" s="126">
        <f t="shared" si="93"/>
        <v>0</v>
      </c>
      <c r="T119" s="126">
        <f t="shared" si="94"/>
        <v>0</v>
      </c>
      <c r="U119" s="126">
        <f t="shared" si="95"/>
        <v>0</v>
      </c>
      <c r="V119" s="126">
        <f t="shared" si="96"/>
        <v>0</v>
      </c>
      <c r="W119" s="126">
        <f t="shared" ref="W119:W135" si="97">IF(W83=0,0,W83*(VLOOKUP(Q$45+($F119-Q$41),$A$66:$D$88,3,FALSE)))</f>
        <v>0</v>
      </c>
      <c r="X119" s="128">
        <f>X83*R$52</f>
        <v>0</v>
      </c>
      <c r="Y119" s="7"/>
      <c r="Z119" s="7"/>
      <c r="AA119" s="7"/>
      <c r="AB119" s="7"/>
      <c r="AC119" s="7"/>
      <c r="AD119" s="7"/>
      <c r="AE119" s="7"/>
      <c r="AF119" s="7"/>
      <c r="AG119" s="7"/>
      <c r="AH119" s="7"/>
      <c r="AI119" s="2"/>
      <c r="AJ119" s="2"/>
      <c r="AK119" s="2"/>
      <c r="AL119" s="2"/>
      <c r="AM119" s="2"/>
      <c r="AN119" s="7"/>
      <c r="AO119" s="89"/>
    </row>
    <row r="120" spans="1:41" x14ac:dyDescent="0.2">
      <c r="A120" s="114"/>
      <c r="B120" s="7"/>
      <c r="C120" s="7"/>
      <c r="D120" s="7"/>
      <c r="E120" s="7"/>
      <c r="F120" s="7">
        <f t="shared" si="81"/>
        <v>2031</v>
      </c>
      <c r="G120" s="126">
        <f t="shared" si="80"/>
        <v>0</v>
      </c>
      <c r="H120" s="126">
        <f t="shared" si="82"/>
        <v>0</v>
      </c>
      <c r="I120" s="126">
        <f t="shared" si="83"/>
        <v>0</v>
      </c>
      <c r="J120" s="126">
        <f t="shared" si="84"/>
        <v>0</v>
      </c>
      <c r="K120" s="126">
        <f t="shared" si="85"/>
        <v>0</v>
      </c>
      <c r="L120" s="126">
        <f t="shared" si="86"/>
        <v>0</v>
      </c>
      <c r="M120" s="126">
        <f t="shared" si="87"/>
        <v>0</v>
      </c>
      <c r="N120" s="126">
        <f t="shared" si="88"/>
        <v>0</v>
      </c>
      <c r="O120" s="126">
        <f t="shared" si="89"/>
        <v>0</v>
      </c>
      <c r="P120" s="126">
        <f t="shared" si="90"/>
        <v>0</v>
      </c>
      <c r="Q120" s="126">
        <f t="shared" si="91"/>
        <v>0</v>
      </c>
      <c r="R120" s="126">
        <f t="shared" si="92"/>
        <v>0</v>
      </c>
      <c r="S120" s="126">
        <f t="shared" si="93"/>
        <v>0</v>
      </c>
      <c r="T120" s="126">
        <f t="shared" si="94"/>
        <v>0</v>
      </c>
      <c r="U120" s="126">
        <f t="shared" si="95"/>
        <v>0</v>
      </c>
      <c r="V120" s="126">
        <f t="shared" si="96"/>
        <v>0</v>
      </c>
      <c r="W120" s="126">
        <f t="shared" si="97"/>
        <v>0</v>
      </c>
      <c r="X120" s="126">
        <f t="shared" ref="X120:X135" si="98">IF(X84=0,0,X84*(VLOOKUP(R$45+($F120-R$41),$A$66:$D$88,3,FALSE)))</f>
        <v>0</v>
      </c>
      <c r="Y120" s="128">
        <f>Y84*S$52</f>
        <v>0</v>
      </c>
      <c r="Z120" s="7"/>
      <c r="AA120" s="7"/>
      <c r="AB120" s="7"/>
      <c r="AC120" s="7"/>
      <c r="AD120" s="7"/>
      <c r="AE120" s="7"/>
      <c r="AF120" s="7"/>
      <c r="AG120" s="7"/>
      <c r="AH120" s="7"/>
      <c r="AI120" s="2"/>
      <c r="AJ120" s="2"/>
      <c r="AK120" s="2"/>
      <c r="AL120" s="2"/>
      <c r="AM120" s="2"/>
      <c r="AN120" s="7"/>
      <c r="AO120" s="89"/>
    </row>
    <row r="121" spans="1:41" x14ac:dyDescent="0.2">
      <c r="A121" s="114"/>
      <c r="B121" s="7"/>
      <c r="C121" s="7"/>
      <c r="D121" s="7"/>
      <c r="E121" s="7"/>
      <c r="F121" s="7">
        <f t="shared" si="81"/>
        <v>2032</v>
      </c>
      <c r="G121" s="126">
        <f t="shared" si="80"/>
        <v>0</v>
      </c>
      <c r="H121" s="126">
        <f t="shared" si="82"/>
        <v>0</v>
      </c>
      <c r="I121" s="126">
        <f t="shared" si="83"/>
        <v>0</v>
      </c>
      <c r="J121" s="126">
        <f t="shared" si="84"/>
        <v>0</v>
      </c>
      <c r="K121" s="126">
        <f t="shared" si="85"/>
        <v>0</v>
      </c>
      <c r="L121" s="126">
        <f t="shared" si="86"/>
        <v>0</v>
      </c>
      <c r="M121" s="126">
        <f t="shared" si="87"/>
        <v>0</v>
      </c>
      <c r="N121" s="126">
        <f t="shared" si="88"/>
        <v>0</v>
      </c>
      <c r="O121" s="126">
        <f t="shared" si="89"/>
        <v>0</v>
      </c>
      <c r="P121" s="126">
        <f t="shared" si="90"/>
        <v>0</v>
      </c>
      <c r="Q121" s="126">
        <f t="shared" si="91"/>
        <v>0</v>
      </c>
      <c r="R121" s="126">
        <f t="shared" si="92"/>
        <v>0</v>
      </c>
      <c r="S121" s="126">
        <f t="shared" si="93"/>
        <v>0</v>
      </c>
      <c r="T121" s="126">
        <f t="shared" si="94"/>
        <v>0</v>
      </c>
      <c r="U121" s="126">
        <f t="shared" si="95"/>
        <v>0</v>
      </c>
      <c r="V121" s="126">
        <f t="shared" si="96"/>
        <v>0</v>
      </c>
      <c r="W121" s="126">
        <f t="shared" si="97"/>
        <v>0</v>
      </c>
      <c r="X121" s="126">
        <f t="shared" si="98"/>
        <v>0</v>
      </c>
      <c r="Y121" s="126">
        <f t="shared" ref="Y121:Y135" si="99">IF(Y85=0,0,Y85*(VLOOKUP(S$45+($F121-S$41),$A$66:$D$88,3,FALSE)))</f>
        <v>0</v>
      </c>
      <c r="Z121" s="128">
        <f>Z85*T$52</f>
        <v>0</v>
      </c>
      <c r="AA121" s="7"/>
      <c r="AB121" s="7"/>
      <c r="AC121" s="7"/>
      <c r="AD121" s="7"/>
      <c r="AE121" s="7"/>
      <c r="AF121" s="7"/>
      <c r="AG121" s="7"/>
      <c r="AH121" s="7"/>
      <c r="AI121" s="2"/>
      <c r="AJ121" s="2"/>
      <c r="AK121" s="2"/>
      <c r="AL121" s="2"/>
      <c r="AM121" s="2"/>
      <c r="AN121" s="7"/>
      <c r="AO121" s="89"/>
    </row>
    <row r="122" spans="1:41" x14ac:dyDescent="0.2">
      <c r="A122" s="114"/>
      <c r="B122" s="7"/>
      <c r="C122" s="7"/>
      <c r="D122" s="7"/>
      <c r="E122" s="7"/>
      <c r="F122" s="7">
        <f t="shared" si="81"/>
        <v>2033</v>
      </c>
      <c r="G122" s="126">
        <f t="shared" si="80"/>
        <v>0</v>
      </c>
      <c r="H122" s="126">
        <f t="shared" si="82"/>
        <v>0</v>
      </c>
      <c r="I122" s="126">
        <f t="shared" si="83"/>
        <v>0</v>
      </c>
      <c r="J122" s="126">
        <f t="shared" si="84"/>
        <v>0</v>
      </c>
      <c r="K122" s="126">
        <f t="shared" si="85"/>
        <v>0</v>
      </c>
      <c r="L122" s="126">
        <f t="shared" si="86"/>
        <v>0</v>
      </c>
      <c r="M122" s="126">
        <f t="shared" si="87"/>
        <v>0</v>
      </c>
      <c r="N122" s="126">
        <f t="shared" si="88"/>
        <v>0</v>
      </c>
      <c r="O122" s="126">
        <f t="shared" si="89"/>
        <v>0</v>
      </c>
      <c r="P122" s="126">
        <f t="shared" si="90"/>
        <v>0</v>
      </c>
      <c r="Q122" s="126">
        <f t="shared" si="91"/>
        <v>0</v>
      </c>
      <c r="R122" s="126">
        <f t="shared" si="92"/>
        <v>0</v>
      </c>
      <c r="S122" s="126">
        <f t="shared" si="93"/>
        <v>0</v>
      </c>
      <c r="T122" s="126">
        <f t="shared" si="94"/>
        <v>0</v>
      </c>
      <c r="U122" s="126">
        <f t="shared" si="95"/>
        <v>0</v>
      </c>
      <c r="V122" s="126">
        <f t="shared" si="96"/>
        <v>0</v>
      </c>
      <c r="W122" s="126">
        <f t="shared" si="97"/>
        <v>0</v>
      </c>
      <c r="X122" s="126">
        <f t="shared" si="98"/>
        <v>0</v>
      </c>
      <c r="Y122" s="126">
        <f t="shared" si="99"/>
        <v>0</v>
      </c>
      <c r="Z122" s="126">
        <f t="shared" ref="Z122:Z135" si="100">IF(Z86=0,0,Z86*(VLOOKUP(T$45+($F122-T$41),$A$66:$D$88,3,FALSE)))</f>
        <v>0</v>
      </c>
      <c r="AA122" s="128">
        <f>AA86*U$52</f>
        <v>0</v>
      </c>
      <c r="AB122" s="7"/>
      <c r="AC122" s="7"/>
      <c r="AD122" s="7"/>
      <c r="AE122" s="7"/>
      <c r="AF122" s="7"/>
      <c r="AG122" s="7"/>
      <c r="AH122" s="7"/>
      <c r="AI122" s="2"/>
      <c r="AJ122" s="2"/>
      <c r="AK122" s="2"/>
      <c r="AL122" s="2"/>
      <c r="AM122" s="2"/>
      <c r="AN122" s="7"/>
      <c r="AO122" s="89"/>
    </row>
    <row r="123" spans="1:41" x14ac:dyDescent="0.2">
      <c r="A123" s="114"/>
      <c r="B123" s="7"/>
      <c r="C123" s="7"/>
      <c r="D123" s="7"/>
      <c r="E123" s="7"/>
      <c r="F123" s="7">
        <f t="shared" si="81"/>
        <v>2034</v>
      </c>
      <c r="G123" s="126">
        <f t="shared" si="80"/>
        <v>0</v>
      </c>
      <c r="H123" s="126">
        <f t="shared" si="82"/>
        <v>0</v>
      </c>
      <c r="I123" s="126">
        <f t="shared" si="83"/>
        <v>0</v>
      </c>
      <c r="J123" s="126">
        <f t="shared" si="84"/>
        <v>0</v>
      </c>
      <c r="K123" s="126">
        <f t="shared" si="85"/>
        <v>0</v>
      </c>
      <c r="L123" s="126">
        <f t="shared" si="86"/>
        <v>0</v>
      </c>
      <c r="M123" s="126">
        <f t="shared" si="87"/>
        <v>0</v>
      </c>
      <c r="N123" s="126">
        <f t="shared" si="88"/>
        <v>0</v>
      </c>
      <c r="O123" s="126">
        <f t="shared" si="89"/>
        <v>0</v>
      </c>
      <c r="P123" s="126">
        <f t="shared" si="90"/>
        <v>0</v>
      </c>
      <c r="Q123" s="126">
        <f t="shared" si="91"/>
        <v>0</v>
      </c>
      <c r="R123" s="126">
        <f t="shared" si="92"/>
        <v>0</v>
      </c>
      <c r="S123" s="126">
        <f t="shared" si="93"/>
        <v>0</v>
      </c>
      <c r="T123" s="126">
        <f t="shared" si="94"/>
        <v>0</v>
      </c>
      <c r="U123" s="126">
        <f t="shared" si="95"/>
        <v>0</v>
      </c>
      <c r="V123" s="126">
        <f t="shared" si="96"/>
        <v>0</v>
      </c>
      <c r="W123" s="126">
        <f t="shared" si="97"/>
        <v>0</v>
      </c>
      <c r="X123" s="126">
        <f t="shared" si="98"/>
        <v>0</v>
      </c>
      <c r="Y123" s="126">
        <f t="shared" si="99"/>
        <v>0</v>
      </c>
      <c r="Z123" s="126">
        <f t="shared" si="100"/>
        <v>0</v>
      </c>
      <c r="AA123" s="126">
        <f t="shared" ref="AA123:AA135" si="101">IF(AA87=0,0,AA87*(VLOOKUP(U$45+($F123-U$41),$A$66:$D$88,3,FALSE)))</f>
        <v>0</v>
      </c>
      <c r="AB123" s="128">
        <f>AB87*V$52</f>
        <v>0</v>
      </c>
      <c r="AC123" s="7"/>
      <c r="AD123" s="7"/>
      <c r="AE123" s="7"/>
      <c r="AF123" s="7"/>
      <c r="AG123" s="7"/>
      <c r="AH123" s="7"/>
      <c r="AI123" s="2"/>
      <c r="AJ123" s="2"/>
      <c r="AK123" s="2"/>
      <c r="AL123" s="2"/>
      <c r="AM123" s="2"/>
      <c r="AN123" s="7"/>
      <c r="AO123" s="89"/>
    </row>
    <row r="124" spans="1:41" x14ac:dyDescent="0.2">
      <c r="A124" s="114"/>
      <c r="B124" s="7"/>
      <c r="C124" s="7"/>
      <c r="D124" s="7"/>
      <c r="E124" s="7"/>
      <c r="F124" s="7">
        <f t="shared" si="81"/>
        <v>2035</v>
      </c>
      <c r="G124" s="126">
        <f t="shared" si="80"/>
        <v>0</v>
      </c>
      <c r="H124" s="126">
        <f t="shared" si="82"/>
        <v>0</v>
      </c>
      <c r="I124" s="126">
        <f t="shared" si="83"/>
        <v>0</v>
      </c>
      <c r="J124" s="126">
        <f t="shared" si="84"/>
        <v>0</v>
      </c>
      <c r="K124" s="126">
        <f t="shared" si="85"/>
        <v>0</v>
      </c>
      <c r="L124" s="126">
        <f t="shared" si="86"/>
        <v>0</v>
      </c>
      <c r="M124" s="126">
        <f t="shared" si="87"/>
        <v>0</v>
      </c>
      <c r="N124" s="126">
        <f t="shared" si="88"/>
        <v>0</v>
      </c>
      <c r="O124" s="126">
        <f t="shared" si="89"/>
        <v>0</v>
      </c>
      <c r="P124" s="126">
        <f t="shared" si="90"/>
        <v>0</v>
      </c>
      <c r="Q124" s="126">
        <f t="shared" si="91"/>
        <v>0</v>
      </c>
      <c r="R124" s="126">
        <f t="shared" si="92"/>
        <v>0</v>
      </c>
      <c r="S124" s="126">
        <f t="shared" si="93"/>
        <v>0</v>
      </c>
      <c r="T124" s="126">
        <f t="shared" si="94"/>
        <v>0</v>
      </c>
      <c r="U124" s="126">
        <f t="shared" si="95"/>
        <v>0</v>
      </c>
      <c r="V124" s="126">
        <f t="shared" si="96"/>
        <v>0</v>
      </c>
      <c r="W124" s="126">
        <f t="shared" si="97"/>
        <v>0</v>
      </c>
      <c r="X124" s="126">
        <f t="shared" si="98"/>
        <v>0</v>
      </c>
      <c r="Y124" s="126">
        <f t="shared" si="99"/>
        <v>0</v>
      </c>
      <c r="Z124" s="126">
        <f t="shared" si="100"/>
        <v>0</v>
      </c>
      <c r="AA124" s="126">
        <f t="shared" si="101"/>
        <v>0</v>
      </c>
      <c r="AB124" s="126">
        <f t="shared" ref="AB124:AB135" si="102">IF(AB88=0,0,AB88*(VLOOKUP(V$45+($F124-V$41),$A$66:$D$88,3,FALSE)))</f>
        <v>0</v>
      </c>
      <c r="AC124" s="128">
        <f>AC88*W$52</f>
        <v>0</v>
      </c>
      <c r="AD124" s="126"/>
      <c r="AE124" s="126"/>
      <c r="AF124" s="126"/>
      <c r="AG124" s="126"/>
      <c r="AH124" s="126"/>
      <c r="AI124" s="73"/>
      <c r="AJ124" s="73"/>
      <c r="AK124" s="73"/>
      <c r="AL124" s="73"/>
      <c r="AM124" s="73"/>
      <c r="AN124" s="126"/>
      <c r="AO124" s="129"/>
    </row>
    <row r="125" spans="1:41" x14ac:dyDescent="0.2">
      <c r="A125" s="114"/>
      <c r="B125" s="7"/>
      <c r="C125" s="7"/>
      <c r="D125" s="7"/>
      <c r="E125" s="7"/>
      <c r="F125" s="7">
        <f t="shared" si="81"/>
        <v>2036</v>
      </c>
      <c r="G125" s="126">
        <f t="shared" si="80"/>
        <v>0</v>
      </c>
      <c r="H125" s="126">
        <f t="shared" si="82"/>
        <v>0</v>
      </c>
      <c r="I125" s="126">
        <f t="shared" si="83"/>
        <v>0</v>
      </c>
      <c r="J125" s="126">
        <f t="shared" si="84"/>
        <v>0</v>
      </c>
      <c r="K125" s="126">
        <f t="shared" si="85"/>
        <v>0</v>
      </c>
      <c r="L125" s="126">
        <f t="shared" si="86"/>
        <v>0</v>
      </c>
      <c r="M125" s="126">
        <f t="shared" si="87"/>
        <v>0</v>
      </c>
      <c r="N125" s="126">
        <f t="shared" si="88"/>
        <v>0</v>
      </c>
      <c r="O125" s="126">
        <f t="shared" si="89"/>
        <v>0</v>
      </c>
      <c r="P125" s="126">
        <f t="shared" si="90"/>
        <v>0</v>
      </c>
      <c r="Q125" s="126">
        <f t="shared" si="91"/>
        <v>0</v>
      </c>
      <c r="R125" s="126">
        <f t="shared" si="92"/>
        <v>0</v>
      </c>
      <c r="S125" s="126">
        <f t="shared" si="93"/>
        <v>0</v>
      </c>
      <c r="T125" s="126">
        <f t="shared" si="94"/>
        <v>0</v>
      </c>
      <c r="U125" s="126">
        <f t="shared" si="95"/>
        <v>0</v>
      </c>
      <c r="V125" s="126">
        <f t="shared" si="96"/>
        <v>0</v>
      </c>
      <c r="W125" s="126">
        <f t="shared" si="97"/>
        <v>0</v>
      </c>
      <c r="X125" s="126">
        <f t="shared" si="98"/>
        <v>0</v>
      </c>
      <c r="Y125" s="126">
        <f t="shared" si="99"/>
        <v>0</v>
      </c>
      <c r="Z125" s="126">
        <f t="shared" si="100"/>
        <v>0</v>
      </c>
      <c r="AA125" s="126">
        <f t="shared" si="101"/>
        <v>0</v>
      </c>
      <c r="AB125" s="126">
        <f t="shared" si="102"/>
        <v>0</v>
      </c>
      <c r="AC125" s="126">
        <f t="shared" ref="AC125:AC135" si="103">IF(AC89=0,0,AC89*(VLOOKUP(W$45+($F125-W$41),$A$66:$D$88,3,FALSE)))</f>
        <v>0</v>
      </c>
      <c r="AD125" s="128">
        <f>AD89*X$52</f>
        <v>0</v>
      </c>
      <c r="AE125" s="126"/>
      <c r="AF125" s="126"/>
      <c r="AG125" s="126"/>
      <c r="AH125" s="126"/>
      <c r="AI125" s="73"/>
      <c r="AJ125" s="73"/>
      <c r="AK125" s="73"/>
      <c r="AL125" s="73"/>
      <c r="AM125" s="73"/>
      <c r="AN125" s="126"/>
      <c r="AO125" s="129"/>
    </row>
    <row r="126" spans="1:41" x14ac:dyDescent="0.2">
      <c r="A126" s="114"/>
      <c r="B126" s="7"/>
      <c r="C126" s="7"/>
      <c r="D126" s="7"/>
      <c r="E126" s="7"/>
      <c r="F126" s="7">
        <f t="shared" si="81"/>
        <v>2037</v>
      </c>
      <c r="G126" s="126">
        <f t="shared" si="80"/>
        <v>0</v>
      </c>
      <c r="H126" s="126">
        <f t="shared" si="82"/>
        <v>0</v>
      </c>
      <c r="I126" s="126">
        <f t="shared" si="83"/>
        <v>0</v>
      </c>
      <c r="J126" s="126">
        <f t="shared" si="84"/>
        <v>0</v>
      </c>
      <c r="K126" s="126">
        <f t="shared" si="85"/>
        <v>0</v>
      </c>
      <c r="L126" s="126">
        <f t="shared" si="86"/>
        <v>0</v>
      </c>
      <c r="M126" s="126">
        <f t="shared" si="87"/>
        <v>0</v>
      </c>
      <c r="N126" s="126">
        <f t="shared" si="88"/>
        <v>0</v>
      </c>
      <c r="O126" s="126">
        <f t="shared" si="89"/>
        <v>0</v>
      </c>
      <c r="P126" s="126">
        <f t="shared" si="90"/>
        <v>0</v>
      </c>
      <c r="Q126" s="126">
        <f t="shared" si="91"/>
        <v>0</v>
      </c>
      <c r="R126" s="126">
        <f t="shared" si="92"/>
        <v>0</v>
      </c>
      <c r="S126" s="126">
        <f t="shared" si="93"/>
        <v>0</v>
      </c>
      <c r="T126" s="126">
        <f t="shared" si="94"/>
        <v>0</v>
      </c>
      <c r="U126" s="126">
        <f t="shared" si="95"/>
        <v>0</v>
      </c>
      <c r="V126" s="126">
        <f t="shared" si="96"/>
        <v>0</v>
      </c>
      <c r="W126" s="126">
        <f t="shared" si="97"/>
        <v>0</v>
      </c>
      <c r="X126" s="126">
        <f t="shared" si="98"/>
        <v>0</v>
      </c>
      <c r="Y126" s="126">
        <f t="shared" si="99"/>
        <v>0</v>
      </c>
      <c r="Z126" s="126">
        <f t="shared" si="100"/>
        <v>0</v>
      </c>
      <c r="AA126" s="126">
        <f t="shared" si="101"/>
        <v>0</v>
      </c>
      <c r="AB126" s="126">
        <f t="shared" si="102"/>
        <v>0</v>
      </c>
      <c r="AC126" s="126">
        <f t="shared" si="103"/>
        <v>0</v>
      </c>
      <c r="AD126" s="126">
        <f t="shared" ref="AD126:AD135" si="104">IF(AD90=0,0,AD90*(VLOOKUP(X$45+($F126-X$41),$A$66:$D$88,3,FALSE)))</f>
        <v>0</v>
      </c>
      <c r="AE126" s="128">
        <f>AE90*Y$52</f>
        <v>0</v>
      </c>
      <c r="AF126" s="126"/>
      <c r="AG126" s="126"/>
      <c r="AH126" s="126"/>
      <c r="AI126" s="73"/>
      <c r="AJ126" s="73"/>
      <c r="AK126" s="73"/>
      <c r="AL126" s="73"/>
      <c r="AM126" s="73"/>
      <c r="AN126" s="126"/>
      <c r="AO126" s="129"/>
    </row>
    <row r="127" spans="1:41" x14ac:dyDescent="0.2">
      <c r="A127" s="114"/>
      <c r="B127" s="7"/>
      <c r="C127" s="7"/>
      <c r="D127" s="7"/>
      <c r="E127" s="7"/>
      <c r="F127" s="7">
        <f t="shared" si="81"/>
        <v>2038</v>
      </c>
      <c r="G127" s="126">
        <f t="shared" si="80"/>
        <v>0</v>
      </c>
      <c r="H127" s="126">
        <f t="shared" si="82"/>
        <v>0</v>
      </c>
      <c r="I127" s="126">
        <f t="shared" si="83"/>
        <v>0</v>
      </c>
      <c r="J127" s="126">
        <f t="shared" si="84"/>
        <v>0</v>
      </c>
      <c r="K127" s="126">
        <f t="shared" si="85"/>
        <v>0</v>
      </c>
      <c r="L127" s="126">
        <f t="shared" si="86"/>
        <v>0</v>
      </c>
      <c r="M127" s="126">
        <f t="shared" si="87"/>
        <v>0</v>
      </c>
      <c r="N127" s="126">
        <f t="shared" si="88"/>
        <v>0</v>
      </c>
      <c r="O127" s="126">
        <f t="shared" si="89"/>
        <v>0</v>
      </c>
      <c r="P127" s="126">
        <f t="shared" si="90"/>
        <v>0</v>
      </c>
      <c r="Q127" s="126">
        <f t="shared" si="91"/>
        <v>0</v>
      </c>
      <c r="R127" s="126">
        <f t="shared" si="92"/>
        <v>0</v>
      </c>
      <c r="S127" s="126">
        <f t="shared" si="93"/>
        <v>0</v>
      </c>
      <c r="T127" s="126">
        <f t="shared" si="94"/>
        <v>0</v>
      </c>
      <c r="U127" s="126">
        <f t="shared" si="95"/>
        <v>0</v>
      </c>
      <c r="V127" s="126">
        <f t="shared" si="96"/>
        <v>0</v>
      </c>
      <c r="W127" s="126">
        <f t="shared" si="97"/>
        <v>0</v>
      </c>
      <c r="X127" s="126">
        <f t="shared" si="98"/>
        <v>0</v>
      </c>
      <c r="Y127" s="126">
        <f t="shared" si="99"/>
        <v>0</v>
      </c>
      <c r="Z127" s="126">
        <f t="shared" si="100"/>
        <v>0</v>
      </c>
      <c r="AA127" s="126">
        <f t="shared" si="101"/>
        <v>0</v>
      </c>
      <c r="AB127" s="126">
        <f t="shared" si="102"/>
        <v>0</v>
      </c>
      <c r="AC127" s="126">
        <f t="shared" si="103"/>
        <v>0</v>
      </c>
      <c r="AD127" s="126">
        <f t="shared" si="104"/>
        <v>0</v>
      </c>
      <c r="AE127" s="126">
        <f t="shared" ref="AE127:AE135" si="105">IF(AE91=0,0,AE91*(VLOOKUP(Y$45+($F127-Y$41),$A$66:$D$88,3,FALSE)))</f>
        <v>0</v>
      </c>
      <c r="AF127" s="128">
        <f>AF91*Z$52</f>
        <v>0</v>
      </c>
      <c r="AG127" s="126"/>
      <c r="AH127" s="126"/>
      <c r="AI127" s="73"/>
      <c r="AJ127" s="73"/>
      <c r="AK127" s="73"/>
      <c r="AL127" s="73"/>
      <c r="AM127" s="73"/>
      <c r="AN127" s="126"/>
      <c r="AO127" s="129"/>
    </row>
    <row r="128" spans="1:41" x14ac:dyDescent="0.2">
      <c r="A128" s="114"/>
      <c r="B128" s="7"/>
      <c r="C128" s="7"/>
      <c r="D128" s="7"/>
      <c r="E128" s="7"/>
      <c r="F128" s="7">
        <f t="shared" si="81"/>
        <v>2039</v>
      </c>
      <c r="G128" s="126">
        <f t="shared" si="80"/>
        <v>0</v>
      </c>
      <c r="H128" s="126">
        <f t="shared" si="82"/>
        <v>0</v>
      </c>
      <c r="I128" s="126">
        <f t="shared" si="83"/>
        <v>0</v>
      </c>
      <c r="J128" s="126">
        <f t="shared" si="84"/>
        <v>0</v>
      </c>
      <c r="K128" s="126">
        <f t="shared" si="85"/>
        <v>0</v>
      </c>
      <c r="L128" s="126">
        <f t="shared" si="86"/>
        <v>0</v>
      </c>
      <c r="M128" s="126">
        <f t="shared" si="87"/>
        <v>0</v>
      </c>
      <c r="N128" s="126">
        <f t="shared" si="88"/>
        <v>0</v>
      </c>
      <c r="O128" s="126">
        <f t="shared" si="89"/>
        <v>0</v>
      </c>
      <c r="P128" s="126">
        <f t="shared" si="90"/>
        <v>0</v>
      </c>
      <c r="Q128" s="126">
        <f t="shared" si="91"/>
        <v>0</v>
      </c>
      <c r="R128" s="126">
        <f t="shared" si="92"/>
        <v>0</v>
      </c>
      <c r="S128" s="126">
        <f t="shared" si="93"/>
        <v>0</v>
      </c>
      <c r="T128" s="126">
        <f t="shared" si="94"/>
        <v>0</v>
      </c>
      <c r="U128" s="126">
        <f t="shared" si="95"/>
        <v>0</v>
      </c>
      <c r="V128" s="126">
        <f t="shared" si="96"/>
        <v>0</v>
      </c>
      <c r="W128" s="126">
        <f t="shared" si="97"/>
        <v>0</v>
      </c>
      <c r="X128" s="126">
        <f t="shared" si="98"/>
        <v>0</v>
      </c>
      <c r="Y128" s="126">
        <f t="shared" si="99"/>
        <v>0</v>
      </c>
      <c r="Z128" s="126">
        <f t="shared" si="100"/>
        <v>0</v>
      </c>
      <c r="AA128" s="126">
        <f t="shared" si="101"/>
        <v>0</v>
      </c>
      <c r="AB128" s="126">
        <f t="shared" si="102"/>
        <v>0</v>
      </c>
      <c r="AC128" s="126">
        <f t="shared" si="103"/>
        <v>0</v>
      </c>
      <c r="AD128" s="126">
        <f t="shared" si="104"/>
        <v>0</v>
      </c>
      <c r="AE128" s="126">
        <f t="shared" si="105"/>
        <v>0</v>
      </c>
      <c r="AF128" s="126">
        <f t="shared" ref="AF128:AF135" si="106">IF(AF92=0,0,AF92*(VLOOKUP(Z$45+($F128-Z$41),$A$66:$D$88,3,FALSE)))</f>
        <v>0</v>
      </c>
      <c r="AG128" s="128">
        <f>AG92*AA$52</f>
        <v>0</v>
      </c>
      <c r="AH128" s="126"/>
      <c r="AI128" s="73"/>
      <c r="AJ128" s="73"/>
      <c r="AK128" s="73"/>
      <c r="AL128" s="73"/>
      <c r="AM128" s="73"/>
      <c r="AN128" s="126"/>
      <c r="AO128" s="129"/>
    </row>
    <row r="129" spans="1:41" x14ac:dyDescent="0.2">
      <c r="A129" s="114"/>
      <c r="B129" s="7"/>
      <c r="C129" s="7"/>
      <c r="D129" s="7"/>
      <c r="E129" s="7"/>
      <c r="F129" s="7">
        <f t="shared" si="81"/>
        <v>2040</v>
      </c>
      <c r="G129" s="126">
        <f t="shared" si="80"/>
        <v>0</v>
      </c>
      <c r="H129" s="126">
        <f t="shared" si="82"/>
        <v>0</v>
      </c>
      <c r="I129" s="126">
        <f t="shared" si="83"/>
        <v>0</v>
      </c>
      <c r="J129" s="126">
        <f t="shared" si="84"/>
        <v>0</v>
      </c>
      <c r="K129" s="126">
        <f t="shared" si="85"/>
        <v>0</v>
      </c>
      <c r="L129" s="126">
        <f t="shared" si="86"/>
        <v>0</v>
      </c>
      <c r="M129" s="126">
        <f t="shared" si="87"/>
        <v>0</v>
      </c>
      <c r="N129" s="126">
        <f t="shared" si="88"/>
        <v>0</v>
      </c>
      <c r="O129" s="126">
        <f t="shared" si="89"/>
        <v>0</v>
      </c>
      <c r="P129" s="126">
        <f t="shared" si="90"/>
        <v>0</v>
      </c>
      <c r="Q129" s="126">
        <f t="shared" si="91"/>
        <v>0</v>
      </c>
      <c r="R129" s="126">
        <f t="shared" si="92"/>
        <v>0</v>
      </c>
      <c r="S129" s="126">
        <f t="shared" si="93"/>
        <v>0</v>
      </c>
      <c r="T129" s="126">
        <f t="shared" si="94"/>
        <v>0</v>
      </c>
      <c r="U129" s="126">
        <f t="shared" si="95"/>
        <v>0</v>
      </c>
      <c r="V129" s="126">
        <f t="shared" si="96"/>
        <v>0</v>
      </c>
      <c r="W129" s="126">
        <f t="shared" si="97"/>
        <v>0</v>
      </c>
      <c r="X129" s="126">
        <f t="shared" si="98"/>
        <v>0</v>
      </c>
      <c r="Y129" s="126">
        <f t="shared" si="99"/>
        <v>0</v>
      </c>
      <c r="Z129" s="126">
        <f t="shared" si="100"/>
        <v>0</v>
      </c>
      <c r="AA129" s="126">
        <f t="shared" si="101"/>
        <v>0</v>
      </c>
      <c r="AB129" s="126">
        <f t="shared" si="102"/>
        <v>0</v>
      </c>
      <c r="AC129" s="126">
        <f t="shared" si="103"/>
        <v>0</v>
      </c>
      <c r="AD129" s="126">
        <f t="shared" si="104"/>
        <v>0</v>
      </c>
      <c r="AE129" s="126">
        <f t="shared" si="105"/>
        <v>0</v>
      </c>
      <c r="AF129" s="126">
        <f t="shared" si="106"/>
        <v>0</v>
      </c>
      <c r="AG129" s="126">
        <f t="shared" ref="AG129:AG135" si="107">IF(AG93=0,0,AG93*(VLOOKUP(AA$45+($F129-AA$41),$A$66:$D$88,3,FALSE)))</f>
        <v>0</v>
      </c>
      <c r="AH129" s="128">
        <f>AH93*AB$52</f>
        <v>0</v>
      </c>
      <c r="AI129" s="73"/>
      <c r="AJ129" s="73"/>
      <c r="AK129" s="73"/>
      <c r="AL129" s="73"/>
      <c r="AM129" s="73"/>
      <c r="AN129" s="126"/>
      <c r="AO129" s="129"/>
    </row>
    <row r="130" spans="1:41" x14ac:dyDescent="0.2">
      <c r="A130" s="114"/>
      <c r="B130" s="7"/>
      <c r="C130" s="7"/>
      <c r="D130" s="7"/>
      <c r="E130" s="7"/>
      <c r="F130" s="7">
        <f t="shared" si="81"/>
        <v>2041</v>
      </c>
      <c r="G130" s="126">
        <f t="shared" si="80"/>
        <v>0</v>
      </c>
      <c r="H130" s="126">
        <f t="shared" si="82"/>
        <v>0</v>
      </c>
      <c r="I130" s="126">
        <f t="shared" si="83"/>
        <v>0</v>
      </c>
      <c r="J130" s="126">
        <f t="shared" si="84"/>
        <v>0</v>
      </c>
      <c r="K130" s="126">
        <f t="shared" si="85"/>
        <v>0</v>
      </c>
      <c r="L130" s="126">
        <f t="shared" si="86"/>
        <v>0</v>
      </c>
      <c r="M130" s="126">
        <f t="shared" si="87"/>
        <v>0</v>
      </c>
      <c r="N130" s="126">
        <f t="shared" si="88"/>
        <v>0</v>
      </c>
      <c r="O130" s="126">
        <f t="shared" si="89"/>
        <v>0</v>
      </c>
      <c r="P130" s="126">
        <f t="shared" si="90"/>
        <v>0</v>
      </c>
      <c r="Q130" s="126">
        <f t="shared" si="91"/>
        <v>0</v>
      </c>
      <c r="R130" s="126">
        <f t="shared" si="92"/>
        <v>0</v>
      </c>
      <c r="S130" s="126">
        <f t="shared" si="93"/>
        <v>0</v>
      </c>
      <c r="T130" s="126">
        <f t="shared" si="94"/>
        <v>0</v>
      </c>
      <c r="U130" s="126">
        <f t="shared" si="95"/>
        <v>0</v>
      </c>
      <c r="V130" s="126">
        <f t="shared" si="96"/>
        <v>0</v>
      </c>
      <c r="W130" s="126">
        <f t="shared" si="97"/>
        <v>0</v>
      </c>
      <c r="X130" s="126">
        <f t="shared" si="98"/>
        <v>0</v>
      </c>
      <c r="Y130" s="126">
        <f t="shared" si="99"/>
        <v>0</v>
      </c>
      <c r="Z130" s="126">
        <f t="shared" si="100"/>
        <v>0</v>
      </c>
      <c r="AA130" s="126">
        <f t="shared" si="101"/>
        <v>0</v>
      </c>
      <c r="AB130" s="126">
        <f t="shared" si="102"/>
        <v>0</v>
      </c>
      <c r="AC130" s="126">
        <f t="shared" si="103"/>
        <v>0</v>
      </c>
      <c r="AD130" s="126">
        <f t="shared" si="104"/>
        <v>0</v>
      </c>
      <c r="AE130" s="126">
        <f t="shared" si="105"/>
        <v>0</v>
      </c>
      <c r="AF130" s="126">
        <f t="shared" si="106"/>
        <v>0</v>
      </c>
      <c r="AG130" s="126">
        <f t="shared" si="107"/>
        <v>0</v>
      </c>
      <c r="AH130" s="126">
        <f t="shared" ref="AH130:AH135" si="108">IF(AH94=0,0,AH94*(VLOOKUP(AB$45+($F130-AB$41),$A$66:$D$88,3,FALSE)))</f>
        <v>0</v>
      </c>
      <c r="AI130" s="128">
        <f>AI94*AC$52</f>
        <v>0</v>
      </c>
      <c r="AJ130" s="73"/>
      <c r="AK130" s="73"/>
      <c r="AL130" s="73"/>
      <c r="AM130" s="73"/>
      <c r="AN130" s="126"/>
      <c r="AO130" s="129"/>
    </row>
    <row r="131" spans="1:41" x14ac:dyDescent="0.2">
      <c r="A131" s="114"/>
      <c r="B131" s="7"/>
      <c r="C131" s="7"/>
      <c r="D131" s="7"/>
      <c r="E131" s="7"/>
      <c r="F131" s="7">
        <f t="shared" si="81"/>
        <v>2042</v>
      </c>
      <c r="G131" s="126">
        <f t="shared" si="80"/>
        <v>0</v>
      </c>
      <c r="H131" s="126">
        <f t="shared" si="82"/>
        <v>0</v>
      </c>
      <c r="I131" s="126">
        <f t="shared" si="83"/>
        <v>0</v>
      </c>
      <c r="J131" s="126">
        <f t="shared" si="84"/>
        <v>0</v>
      </c>
      <c r="K131" s="126">
        <f t="shared" si="85"/>
        <v>0</v>
      </c>
      <c r="L131" s="126">
        <f t="shared" si="86"/>
        <v>0</v>
      </c>
      <c r="M131" s="126">
        <f t="shared" si="87"/>
        <v>0</v>
      </c>
      <c r="N131" s="126">
        <f t="shared" si="88"/>
        <v>0</v>
      </c>
      <c r="O131" s="126">
        <f t="shared" si="89"/>
        <v>0</v>
      </c>
      <c r="P131" s="126">
        <f t="shared" si="90"/>
        <v>0</v>
      </c>
      <c r="Q131" s="126">
        <f t="shared" si="91"/>
        <v>0</v>
      </c>
      <c r="R131" s="126">
        <f t="shared" si="92"/>
        <v>0</v>
      </c>
      <c r="S131" s="126">
        <f t="shared" si="93"/>
        <v>0</v>
      </c>
      <c r="T131" s="126">
        <f t="shared" si="94"/>
        <v>0</v>
      </c>
      <c r="U131" s="126">
        <f t="shared" si="95"/>
        <v>0</v>
      </c>
      <c r="V131" s="126">
        <f t="shared" si="96"/>
        <v>0</v>
      </c>
      <c r="W131" s="126">
        <f t="shared" si="97"/>
        <v>0</v>
      </c>
      <c r="X131" s="126">
        <f t="shared" si="98"/>
        <v>0</v>
      </c>
      <c r="Y131" s="126">
        <f t="shared" si="99"/>
        <v>0</v>
      </c>
      <c r="Z131" s="126">
        <f t="shared" si="100"/>
        <v>0</v>
      </c>
      <c r="AA131" s="126">
        <f t="shared" si="101"/>
        <v>0</v>
      </c>
      <c r="AB131" s="126">
        <f t="shared" si="102"/>
        <v>0</v>
      </c>
      <c r="AC131" s="126">
        <f t="shared" si="103"/>
        <v>0</v>
      </c>
      <c r="AD131" s="126">
        <f t="shared" si="104"/>
        <v>0</v>
      </c>
      <c r="AE131" s="126">
        <f t="shared" si="105"/>
        <v>0</v>
      </c>
      <c r="AF131" s="126">
        <f t="shared" si="106"/>
        <v>0</v>
      </c>
      <c r="AG131" s="126">
        <f t="shared" si="107"/>
        <v>0</v>
      </c>
      <c r="AH131" s="126">
        <f t="shared" si="108"/>
        <v>0</v>
      </c>
      <c r="AI131" s="73">
        <f>IF(AI95=0,0,AI95*(VLOOKUP(AC$45+($F131-AC$41),$A$66:$D$88,3,FALSE)))</f>
        <v>0</v>
      </c>
      <c r="AJ131" s="128">
        <f>AJ95*AD$52</f>
        <v>0</v>
      </c>
      <c r="AK131" s="73"/>
      <c r="AL131" s="73"/>
      <c r="AM131" s="73"/>
      <c r="AN131" s="126"/>
      <c r="AO131" s="129"/>
    </row>
    <row r="132" spans="1:41" x14ac:dyDescent="0.2">
      <c r="A132" s="114"/>
      <c r="B132" s="7"/>
      <c r="C132" s="7"/>
      <c r="D132" s="7"/>
      <c r="E132" s="7"/>
      <c r="F132" s="7">
        <f t="shared" si="81"/>
        <v>2043</v>
      </c>
      <c r="G132" s="126">
        <f t="shared" si="80"/>
        <v>0</v>
      </c>
      <c r="H132" s="126">
        <f t="shared" si="82"/>
        <v>0</v>
      </c>
      <c r="I132" s="126">
        <f t="shared" si="83"/>
        <v>0</v>
      </c>
      <c r="J132" s="126">
        <f t="shared" si="84"/>
        <v>0</v>
      </c>
      <c r="K132" s="126">
        <f t="shared" si="85"/>
        <v>0</v>
      </c>
      <c r="L132" s="126">
        <f t="shared" si="86"/>
        <v>0</v>
      </c>
      <c r="M132" s="126">
        <f t="shared" si="87"/>
        <v>0</v>
      </c>
      <c r="N132" s="126">
        <f t="shared" si="88"/>
        <v>0</v>
      </c>
      <c r="O132" s="126">
        <f t="shared" si="89"/>
        <v>0</v>
      </c>
      <c r="P132" s="126">
        <f t="shared" si="90"/>
        <v>0</v>
      </c>
      <c r="Q132" s="126">
        <f t="shared" si="91"/>
        <v>0</v>
      </c>
      <c r="R132" s="126">
        <f t="shared" si="92"/>
        <v>0</v>
      </c>
      <c r="S132" s="126">
        <f t="shared" si="93"/>
        <v>0</v>
      </c>
      <c r="T132" s="126">
        <f t="shared" si="94"/>
        <v>0</v>
      </c>
      <c r="U132" s="126">
        <f t="shared" si="95"/>
        <v>0</v>
      </c>
      <c r="V132" s="126">
        <f t="shared" si="96"/>
        <v>0</v>
      </c>
      <c r="W132" s="126">
        <f t="shared" si="97"/>
        <v>0</v>
      </c>
      <c r="X132" s="126">
        <f t="shared" si="98"/>
        <v>0</v>
      </c>
      <c r="Y132" s="126">
        <f t="shared" si="99"/>
        <v>0</v>
      </c>
      <c r="Z132" s="126">
        <f t="shared" si="100"/>
        <v>0</v>
      </c>
      <c r="AA132" s="126">
        <f t="shared" si="101"/>
        <v>0</v>
      </c>
      <c r="AB132" s="126">
        <f t="shared" si="102"/>
        <v>0</v>
      </c>
      <c r="AC132" s="126">
        <f t="shared" si="103"/>
        <v>0</v>
      </c>
      <c r="AD132" s="126">
        <f t="shared" si="104"/>
        <v>0</v>
      </c>
      <c r="AE132" s="126">
        <f t="shared" si="105"/>
        <v>0</v>
      </c>
      <c r="AF132" s="126">
        <f t="shared" si="106"/>
        <v>0</v>
      </c>
      <c r="AG132" s="126">
        <f t="shared" si="107"/>
        <v>0</v>
      </c>
      <c r="AH132" s="126">
        <f t="shared" si="108"/>
        <v>0</v>
      </c>
      <c r="AI132" s="73">
        <f>IF(AI96=0,0,AI96*(VLOOKUP(AC$45+($F132-AC$41),$A$66:$D$88,3,FALSE)))</f>
        <v>0</v>
      </c>
      <c r="AJ132" s="73">
        <f>IF(AJ96=0,0,AJ96*(VLOOKUP(AD$45+($F132-AD$41),$A$66:$D$88,3,FALSE)))</f>
        <v>0</v>
      </c>
      <c r="AK132" s="128">
        <f>AK96*AE$52</f>
        <v>0</v>
      </c>
      <c r="AL132" s="73"/>
      <c r="AM132" s="73"/>
      <c r="AN132" s="126"/>
      <c r="AO132" s="129"/>
    </row>
    <row r="133" spans="1:41" x14ac:dyDescent="0.2">
      <c r="A133" s="114"/>
      <c r="B133" s="7"/>
      <c r="C133" s="7"/>
      <c r="D133" s="7"/>
      <c r="E133" s="7"/>
      <c r="F133" s="7">
        <f t="shared" si="81"/>
        <v>2044</v>
      </c>
      <c r="G133" s="126">
        <f t="shared" si="80"/>
        <v>0</v>
      </c>
      <c r="H133" s="126">
        <f t="shared" si="82"/>
        <v>0</v>
      </c>
      <c r="I133" s="126">
        <f t="shared" si="83"/>
        <v>0</v>
      </c>
      <c r="J133" s="126">
        <f t="shared" si="84"/>
        <v>0</v>
      </c>
      <c r="K133" s="126">
        <f t="shared" si="85"/>
        <v>0</v>
      </c>
      <c r="L133" s="126">
        <f t="shared" si="86"/>
        <v>0</v>
      </c>
      <c r="M133" s="126">
        <f t="shared" si="87"/>
        <v>0</v>
      </c>
      <c r="N133" s="126">
        <f t="shared" si="88"/>
        <v>0</v>
      </c>
      <c r="O133" s="126">
        <f t="shared" si="89"/>
        <v>0</v>
      </c>
      <c r="P133" s="126">
        <f t="shared" si="90"/>
        <v>0</v>
      </c>
      <c r="Q133" s="126">
        <f t="shared" si="91"/>
        <v>0</v>
      </c>
      <c r="R133" s="126">
        <f t="shared" si="92"/>
        <v>0</v>
      </c>
      <c r="S133" s="126">
        <f t="shared" si="93"/>
        <v>0</v>
      </c>
      <c r="T133" s="126">
        <f t="shared" si="94"/>
        <v>0</v>
      </c>
      <c r="U133" s="126">
        <f t="shared" si="95"/>
        <v>0</v>
      </c>
      <c r="V133" s="126">
        <f t="shared" si="96"/>
        <v>0</v>
      </c>
      <c r="W133" s="126">
        <f t="shared" si="97"/>
        <v>0</v>
      </c>
      <c r="X133" s="126">
        <f t="shared" si="98"/>
        <v>0</v>
      </c>
      <c r="Y133" s="126">
        <f t="shared" si="99"/>
        <v>0</v>
      </c>
      <c r="Z133" s="126">
        <f t="shared" si="100"/>
        <v>0</v>
      </c>
      <c r="AA133" s="126">
        <f t="shared" si="101"/>
        <v>0</v>
      </c>
      <c r="AB133" s="126">
        <f t="shared" si="102"/>
        <v>0</v>
      </c>
      <c r="AC133" s="126">
        <f t="shared" si="103"/>
        <v>0</v>
      </c>
      <c r="AD133" s="126">
        <f t="shared" si="104"/>
        <v>0</v>
      </c>
      <c r="AE133" s="126">
        <f t="shared" si="105"/>
        <v>0</v>
      </c>
      <c r="AF133" s="126">
        <f t="shared" si="106"/>
        <v>0</v>
      </c>
      <c r="AG133" s="126">
        <f t="shared" si="107"/>
        <v>0</v>
      </c>
      <c r="AH133" s="126">
        <f t="shared" si="108"/>
        <v>0</v>
      </c>
      <c r="AI133" s="73">
        <f>IF(AI97=0,0,AI97*(VLOOKUP(AC$45+($F133-AC$41),$A$66:$D$88,3,FALSE)))</f>
        <v>0</v>
      </c>
      <c r="AJ133" s="73">
        <f>IF(AJ97=0,0,AJ97*(VLOOKUP(AD$45+($F133-AD$41),$A$66:$D$88,3,FALSE)))</f>
        <v>0</v>
      </c>
      <c r="AK133" s="73">
        <f>IF(AK97=0,0,AK97*(VLOOKUP(AE$45+($F133-AE$41),$A$66:$D$88,3,FALSE)))</f>
        <v>0</v>
      </c>
      <c r="AL133" s="128">
        <f>AL97*AF$52</f>
        <v>0</v>
      </c>
      <c r="AM133" s="73"/>
      <c r="AN133" s="126"/>
      <c r="AO133" s="129"/>
    </row>
    <row r="134" spans="1:41" x14ac:dyDescent="0.2">
      <c r="A134" s="114"/>
      <c r="B134" s="7"/>
      <c r="C134" s="7"/>
      <c r="D134" s="7"/>
      <c r="E134" s="7"/>
      <c r="F134" s="7">
        <f t="shared" si="81"/>
        <v>2045</v>
      </c>
      <c r="G134" s="126">
        <f t="shared" si="80"/>
        <v>0</v>
      </c>
      <c r="H134" s="126">
        <f t="shared" si="82"/>
        <v>0</v>
      </c>
      <c r="I134" s="126">
        <f t="shared" si="83"/>
        <v>0</v>
      </c>
      <c r="J134" s="126">
        <f t="shared" si="84"/>
        <v>0</v>
      </c>
      <c r="K134" s="126">
        <f t="shared" si="85"/>
        <v>0</v>
      </c>
      <c r="L134" s="126">
        <f t="shared" si="86"/>
        <v>0</v>
      </c>
      <c r="M134" s="126">
        <f t="shared" si="87"/>
        <v>0</v>
      </c>
      <c r="N134" s="126">
        <f t="shared" si="88"/>
        <v>0</v>
      </c>
      <c r="O134" s="126">
        <f t="shared" si="89"/>
        <v>0</v>
      </c>
      <c r="P134" s="126">
        <f t="shared" si="90"/>
        <v>0</v>
      </c>
      <c r="Q134" s="126">
        <f t="shared" si="91"/>
        <v>0</v>
      </c>
      <c r="R134" s="126">
        <f t="shared" si="92"/>
        <v>0</v>
      </c>
      <c r="S134" s="126">
        <f t="shared" si="93"/>
        <v>0</v>
      </c>
      <c r="T134" s="126">
        <f t="shared" si="94"/>
        <v>0</v>
      </c>
      <c r="U134" s="126">
        <f t="shared" si="95"/>
        <v>0</v>
      </c>
      <c r="V134" s="126">
        <f t="shared" si="96"/>
        <v>0</v>
      </c>
      <c r="W134" s="126">
        <f t="shared" si="97"/>
        <v>0</v>
      </c>
      <c r="X134" s="126">
        <f t="shared" si="98"/>
        <v>0</v>
      </c>
      <c r="Y134" s="126">
        <f t="shared" si="99"/>
        <v>0</v>
      </c>
      <c r="Z134" s="126">
        <f t="shared" si="100"/>
        <v>0</v>
      </c>
      <c r="AA134" s="126">
        <f t="shared" si="101"/>
        <v>0</v>
      </c>
      <c r="AB134" s="126">
        <f t="shared" si="102"/>
        <v>0</v>
      </c>
      <c r="AC134" s="126">
        <f t="shared" si="103"/>
        <v>0</v>
      </c>
      <c r="AD134" s="126">
        <f t="shared" si="104"/>
        <v>0</v>
      </c>
      <c r="AE134" s="126">
        <f t="shared" si="105"/>
        <v>0</v>
      </c>
      <c r="AF134" s="126">
        <f t="shared" si="106"/>
        <v>0</v>
      </c>
      <c r="AG134" s="126">
        <f t="shared" si="107"/>
        <v>0</v>
      </c>
      <c r="AH134" s="126">
        <f t="shared" si="108"/>
        <v>0</v>
      </c>
      <c r="AI134" s="73">
        <f>IF(AI98=0,0,AI98*(VLOOKUP(AC$45+($F134-AC$41),$A$66:$D$88,3,FALSE)))</f>
        <v>0</v>
      </c>
      <c r="AJ134" s="73">
        <f>IF(AJ98=0,0,AJ98*(VLOOKUP(AD$45+($F134-AD$41),$A$66:$D$88,3,FALSE)))</f>
        <v>0</v>
      </c>
      <c r="AK134" s="73">
        <f>IF(AK98=0,0,AK98*(VLOOKUP(AE$45+($F134-AE$41),$A$66:$D$88,3,FALSE)))</f>
        <v>0</v>
      </c>
      <c r="AL134" s="73">
        <f>IF(AL98=0,0,AL98*(VLOOKUP(AF$45+($F134-AF$41),$A$66:$D$88,3,FALSE)))</f>
        <v>0</v>
      </c>
      <c r="AM134" s="128">
        <f>AM98*AG$52</f>
        <v>0</v>
      </c>
      <c r="AN134" s="126"/>
      <c r="AO134" s="129"/>
    </row>
    <row r="135" spans="1:41" x14ac:dyDescent="0.2">
      <c r="A135" s="114"/>
      <c r="B135" s="7"/>
      <c r="C135" s="7"/>
      <c r="D135" s="7"/>
      <c r="E135" s="7"/>
      <c r="F135" s="7">
        <f t="shared" si="81"/>
        <v>2046</v>
      </c>
      <c r="G135" s="126">
        <f t="shared" si="80"/>
        <v>0</v>
      </c>
      <c r="H135" s="126">
        <f t="shared" si="82"/>
        <v>0</v>
      </c>
      <c r="I135" s="126">
        <f t="shared" si="83"/>
        <v>0</v>
      </c>
      <c r="J135" s="126">
        <f t="shared" si="84"/>
        <v>0</v>
      </c>
      <c r="K135" s="126">
        <f t="shared" si="85"/>
        <v>0</v>
      </c>
      <c r="L135" s="126">
        <f t="shared" si="86"/>
        <v>0</v>
      </c>
      <c r="M135" s="126">
        <f t="shared" si="87"/>
        <v>0</v>
      </c>
      <c r="N135" s="126">
        <f t="shared" si="88"/>
        <v>0</v>
      </c>
      <c r="O135" s="126">
        <f t="shared" si="89"/>
        <v>0</v>
      </c>
      <c r="P135" s="126">
        <f t="shared" si="90"/>
        <v>0</v>
      </c>
      <c r="Q135" s="126">
        <f t="shared" si="91"/>
        <v>0</v>
      </c>
      <c r="R135" s="126">
        <f t="shared" si="92"/>
        <v>0</v>
      </c>
      <c r="S135" s="126">
        <f t="shared" si="93"/>
        <v>0</v>
      </c>
      <c r="T135" s="126">
        <f t="shared" si="94"/>
        <v>0</v>
      </c>
      <c r="U135" s="126">
        <f t="shared" si="95"/>
        <v>0</v>
      </c>
      <c r="V135" s="126">
        <f t="shared" si="96"/>
        <v>0</v>
      </c>
      <c r="W135" s="126">
        <f t="shared" si="97"/>
        <v>0</v>
      </c>
      <c r="X135" s="126">
        <f t="shared" si="98"/>
        <v>0</v>
      </c>
      <c r="Y135" s="126">
        <f t="shared" si="99"/>
        <v>0</v>
      </c>
      <c r="Z135" s="126">
        <f t="shared" si="100"/>
        <v>0</v>
      </c>
      <c r="AA135" s="126">
        <f t="shared" si="101"/>
        <v>0</v>
      </c>
      <c r="AB135" s="126">
        <f t="shared" si="102"/>
        <v>0</v>
      </c>
      <c r="AC135" s="126">
        <f t="shared" si="103"/>
        <v>0</v>
      </c>
      <c r="AD135" s="126">
        <f t="shared" si="104"/>
        <v>0</v>
      </c>
      <c r="AE135" s="126">
        <f t="shared" si="105"/>
        <v>0</v>
      </c>
      <c r="AF135" s="126">
        <f t="shared" si="106"/>
        <v>0</v>
      </c>
      <c r="AG135" s="126">
        <f t="shared" si="107"/>
        <v>0</v>
      </c>
      <c r="AH135" s="126">
        <f t="shared" si="108"/>
        <v>0</v>
      </c>
      <c r="AI135" s="73">
        <f>IF(AI99=0,0,AI99*(VLOOKUP(AC$45+($F135-AC$41),$A$66:$D$88,3,FALSE)))</f>
        <v>0</v>
      </c>
      <c r="AJ135" s="73">
        <f>IF(AJ99=0,0,AJ99*(VLOOKUP(AD$45+($F135-AD$41),$A$66:$D$88,3,FALSE)))</f>
        <v>0</v>
      </c>
      <c r="AK135" s="73">
        <f>IF(AK99=0,0,AK99*(VLOOKUP(AE$45+($F135-AE$41),$A$66:$D$88,3,FALSE)))</f>
        <v>0</v>
      </c>
      <c r="AL135" s="73">
        <f>IF(AL99=0,0,AL99*(VLOOKUP(AF$45+($F135-AF$41),$A$66:$D$88,3,FALSE)))</f>
        <v>0</v>
      </c>
      <c r="AM135" s="73">
        <f>IF(AM99=0,0,AM99*(VLOOKUP(AG$45+($F135-AG$41),$A$66:$D$88,3,FALSE)))</f>
        <v>0</v>
      </c>
      <c r="AN135" s="128">
        <f>AN99*AH$52</f>
        <v>0</v>
      </c>
      <c r="AO135" s="129"/>
    </row>
    <row r="136" spans="1:41" x14ac:dyDescent="0.2">
      <c r="A136" s="114"/>
      <c r="B136" s="7"/>
      <c r="C136" s="7"/>
      <c r="D136" s="7"/>
      <c r="E136" s="7"/>
      <c r="F136" s="7"/>
      <c r="G136" s="126"/>
      <c r="H136" s="126"/>
      <c r="I136" s="126"/>
      <c r="J136" s="126"/>
      <c r="K136" s="126"/>
      <c r="L136" s="126"/>
      <c r="M136" s="126"/>
      <c r="N136" s="126"/>
      <c r="O136" s="126"/>
      <c r="P136" s="126"/>
      <c r="Q136" s="126"/>
      <c r="R136" s="126"/>
      <c r="S136" s="126"/>
      <c r="T136" s="126"/>
      <c r="U136" s="126"/>
      <c r="V136" s="126"/>
      <c r="W136" s="126"/>
      <c r="X136" s="126"/>
      <c r="Y136" s="126"/>
      <c r="Z136" s="126"/>
      <c r="AA136" s="126"/>
      <c r="AB136" s="2"/>
      <c r="AC136" s="7"/>
      <c r="AD136" s="7"/>
      <c r="AE136" s="7"/>
      <c r="AF136" s="7"/>
      <c r="AG136" s="7"/>
      <c r="AH136" s="7"/>
      <c r="AI136" s="2"/>
      <c r="AJ136" s="2"/>
      <c r="AK136" s="2"/>
      <c r="AL136" s="2"/>
      <c r="AM136" s="2"/>
      <c r="AN136" s="7"/>
      <c r="AO136" s="89"/>
    </row>
    <row r="137" spans="1:41" ht="13.5" thickBot="1" x14ac:dyDescent="0.25">
      <c r="A137" s="130"/>
      <c r="B137" s="131"/>
      <c r="C137" s="131"/>
      <c r="D137" s="131"/>
      <c r="E137" s="131"/>
      <c r="F137" s="131"/>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76"/>
      <c r="AC137" s="131"/>
      <c r="AD137" s="131"/>
      <c r="AE137" s="131"/>
      <c r="AF137" s="131"/>
      <c r="AG137" s="131"/>
      <c r="AH137" s="131"/>
      <c r="AI137" s="76"/>
      <c r="AJ137" s="76"/>
      <c r="AK137" s="76"/>
      <c r="AL137" s="76"/>
      <c r="AM137" s="76"/>
      <c r="AN137" s="131"/>
      <c r="AO137" s="133"/>
    </row>
    <row r="138" spans="1:41" x14ac:dyDescent="0.2">
      <c r="G138" s="1"/>
      <c r="H138" s="1"/>
      <c r="I138" s="1"/>
      <c r="J138" s="1"/>
      <c r="K138" s="1"/>
      <c r="L138" s="1"/>
      <c r="M138" s="1"/>
      <c r="N138" s="1"/>
      <c r="O138" s="1"/>
      <c r="P138" s="1"/>
      <c r="Q138" s="1"/>
      <c r="R138" s="1"/>
      <c r="S138" s="1"/>
      <c r="T138" s="1"/>
      <c r="U138" s="1"/>
      <c r="V138" s="1"/>
      <c r="W138" s="1"/>
      <c r="X138" s="1"/>
      <c r="Y138" s="1"/>
      <c r="Z138" s="1"/>
      <c r="AA138" s="1"/>
      <c r="AB138" s="5"/>
    </row>
    <row r="139" spans="1:41" x14ac:dyDescent="0.2">
      <c r="A139" s="7"/>
      <c r="B139" s="7"/>
      <c r="C139" s="7"/>
      <c r="D139" s="7"/>
      <c r="E139" s="7"/>
      <c r="F139" s="7"/>
      <c r="G139" s="7"/>
      <c r="H139" s="7"/>
      <c r="AB139" s="1"/>
    </row>
    <row r="140" spans="1:41" ht="15" x14ac:dyDescent="0.25">
      <c r="A140" s="57"/>
      <c r="B140" s="8"/>
      <c r="C140" s="7"/>
      <c r="D140" s="7"/>
      <c r="E140" s="7"/>
      <c r="F140" s="7"/>
      <c r="G140" s="7"/>
      <c r="H140" s="7"/>
    </row>
    <row r="141" spans="1:41" x14ac:dyDescent="0.2">
      <c r="A141" s="58"/>
      <c r="B141" s="9"/>
      <c r="C141" s="10"/>
      <c r="D141" s="10"/>
      <c r="E141" s="10"/>
      <c r="F141" s="10"/>
      <c r="G141" s="10"/>
      <c r="H141" s="7"/>
    </row>
    <row r="142" spans="1:41" x14ac:dyDescent="0.2">
      <c r="A142" s="59"/>
      <c r="B142" s="11"/>
      <c r="C142" s="11"/>
      <c r="D142" s="11"/>
      <c r="E142" s="11"/>
      <c r="F142" s="11"/>
      <c r="G142" s="11"/>
      <c r="H142" s="7"/>
    </row>
    <row r="143" spans="1:41" x14ac:dyDescent="0.2">
      <c r="A143" s="11"/>
      <c r="B143" s="11"/>
      <c r="C143" s="11"/>
      <c r="D143" s="11"/>
      <c r="E143" s="11"/>
      <c r="F143" s="11"/>
      <c r="G143" s="11"/>
      <c r="H143" s="7"/>
    </row>
    <row r="144" spans="1:41" x14ac:dyDescent="0.2">
      <c r="A144" s="11"/>
      <c r="B144" s="11"/>
      <c r="C144" s="11"/>
      <c r="D144" s="11"/>
      <c r="E144" s="11"/>
      <c r="F144" s="11"/>
      <c r="G144" s="11"/>
      <c r="H144" s="7"/>
    </row>
    <row r="145" spans="1:8" x14ac:dyDescent="0.2">
      <c r="A145" s="11"/>
      <c r="B145" s="11"/>
      <c r="C145" s="11"/>
      <c r="D145" s="11"/>
      <c r="E145" s="11"/>
      <c r="F145" s="11"/>
      <c r="G145" s="11"/>
      <c r="H145" s="7"/>
    </row>
    <row r="146" spans="1:8" x14ac:dyDescent="0.2">
      <c r="A146" s="7"/>
      <c r="B146" s="7"/>
      <c r="C146" s="7"/>
      <c r="D146" s="7"/>
      <c r="E146" s="7"/>
      <c r="F146" s="7"/>
      <c r="G146" s="7"/>
      <c r="H146" s="7"/>
    </row>
    <row r="147" spans="1:8" x14ac:dyDescent="0.2">
      <c r="A147" s="7"/>
      <c r="B147" s="7"/>
      <c r="C147" s="7"/>
      <c r="D147" s="7"/>
      <c r="E147" s="7"/>
      <c r="F147" s="7"/>
      <c r="G147" s="7"/>
      <c r="H147" s="7"/>
    </row>
  </sheetData>
  <sheetProtection password="DBAF" sheet="1" objects="1" scenarios="1"/>
  <sortState ref="A58:J59">
    <sortCondition ref="A58:A59"/>
  </sortState>
  <mergeCells count="9">
    <mergeCell ref="A8:B8"/>
    <mergeCell ref="C13:C17"/>
    <mergeCell ref="F1:AH1"/>
    <mergeCell ref="AJ1:BH1"/>
    <mergeCell ref="A64:J64"/>
    <mergeCell ref="A63:J63"/>
    <mergeCell ref="A62:J62"/>
    <mergeCell ref="A61:J61"/>
    <mergeCell ref="A28:E28"/>
  </mergeCells>
  <pageMargins left="0.25" right="0.25" top="0.75" bottom="0.75" header="0.3" footer="0.3"/>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D22:L24"/>
  <sheetViews>
    <sheetView topLeftCell="A13" workbookViewId="0">
      <selection activeCell="Q58" sqref="Q58"/>
    </sheetView>
  </sheetViews>
  <sheetFormatPr defaultRowHeight="12.75" x14ac:dyDescent="0.2"/>
  <cols>
    <col min="1" max="1" width="8.85546875" customWidth="1"/>
  </cols>
  <sheetData>
    <row r="22" spans="4:12" s="5" customFormat="1" x14ac:dyDescent="0.2">
      <c r="D22" s="63"/>
      <c r="E22" s="63"/>
      <c r="F22" s="63"/>
      <c r="G22" s="63"/>
      <c r="H22" s="64"/>
      <c r="J22" s="63"/>
      <c r="K22" s="63"/>
      <c r="L22" s="63"/>
    </row>
    <row r="23" spans="4:12" s="5" customFormat="1" x14ac:dyDescent="0.2">
      <c r="D23" s="63"/>
      <c r="E23" s="63"/>
      <c r="F23" s="63"/>
      <c r="G23" s="63"/>
      <c r="H23" s="64"/>
      <c r="J23" s="63"/>
      <c r="K23" s="63"/>
      <c r="L23" s="63"/>
    </row>
    <row r="24" spans="4:12" s="5" customFormat="1" x14ac:dyDescent="0.2">
      <c r="D24" s="63"/>
      <c r="E24" s="63"/>
      <c r="F24" s="63"/>
      <c r="G24" s="63"/>
      <c r="H24" s="64"/>
      <c r="J24" s="63"/>
      <c r="K24" s="63"/>
      <c r="L24" s="63"/>
    </row>
  </sheetData>
  <sheetProtection password="DBAF" sheet="1" objects="1" scenarios="1"/>
  <phoneticPr fontId="2" type="noConversion"/>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zoomScaleNormal="100" workbookViewId="0">
      <selection activeCell="D49" sqref="D49"/>
    </sheetView>
  </sheetViews>
  <sheetFormatPr defaultRowHeight="12.75" x14ac:dyDescent="0.2"/>
  <cols>
    <col min="1" max="1" width="8.85546875" customWidth="1"/>
  </cols>
  <sheetData>
    <row r="1" spans="1:1" ht="14.25" x14ac:dyDescent="0.2">
      <c r="A1" s="60"/>
    </row>
    <row r="2" spans="1:1" ht="13.5" x14ac:dyDescent="0.2">
      <c r="A2" s="61"/>
    </row>
    <row r="3" spans="1:1" ht="13.5" x14ac:dyDescent="0.2">
      <c r="A3" s="61"/>
    </row>
    <row r="4" spans="1:1" ht="13.5" x14ac:dyDescent="0.2">
      <c r="A4" s="61"/>
    </row>
    <row r="5" spans="1:1" ht="13.5" x14ac:dyDescent="0.2">
      <c r="A5" s="61"/>
    </row>
    <row r="6" spans="1:1" ht="14.25" x14ac:dyDescent="0.2">
      <c r="A6" s="62"/>
    </row>
    <row r="7" spans="1:1" ht="14.25" x14ac:dyDescent="0.2">
      <c r="A7" s="62"/>
    </row>
    <row r="8" spans="1:1" ht="14.25" x14ac:dyDescent="0.2">
      <c r="A8" s="62"/>
    </row>
  </sheetData>
  <sheetProtection password="DBAF"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rekenblad uitzet</vt:lpstr>
      <vt:lpstr>toelichting</vt:lpstr>
      <vt:lpstr>richtlijn uitzet (stroomschema)</vt:lpstr>
      <vt:lpstr>'rekenblad uitzet'!Afdrukbereik</vt:lpstr>
    </vt:vector>
  </TitlesOfParts>
  <Company>HDSR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PeterH</dc:creator>
  <cp:lastModifiedBy>Roland van Aalderen</cp:lastModifiedBy>
  <cp:lastPrinted>2016-07-05T17:22:06Z</cp:lastPrinted>
  <dcterms:created xsi:type="dcterms:W3CDTF">2013-10-18T07:20:29Z</dcterms:created>
  <dcterms:modified xsi:type="dcterms:W3CDTF">2016-07-07T13:00:30Z</dcterms:modified>
</cp:coreProperties>
</file>